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ighways\Old N Drive\Transportation\TransportStrategy\Local Transport Plan\Monitoring\Andrei Aug 04 Excel\PV2\Sites PV2\"/>
    </mc:Choice>
  </mc:AlternateContent>
  <bookViews>
    <workbookView xWindow="-540" yWindow="-90" windowWidth="7500" windowHeight="8840"/>
  </bookViews>
  <sheets>
    <sheet name=" PV Squared Calculator" sheetId="1" r:id="rId1"/>
    <sheet name="Traffic &amp; Pedestrian Data" sheetId="2" r:id="rId2"/>
  </sheets>
  <definedNames>
    <definedName name="_xlnm._FilterDatabase" localSheetId="0" hidden="1">' PV Squared Calculator'!$F$26:$F$38</definedName>
    <definedName name="_xlnm.Criteria" localSheetId="0">' PV Squared Calculator'!$I$29</definedName>
  </definedNames>
  <calcPr calcId="152511"/>
</workbook>
</file>

<file path=xl/calcChain.xml><?xml version="1.0" encoding="utf-8"?>
<calcChain xmlns="http://schemas.openxmlformats.org/spreadsheetml/2006/main">
  <c r="E8" i="1" l="1"/>
  <c r="A53" i="1"/>
  <c r="A54" i="1"/>
  <c r="A55" i="1"/>
  <c r="A56" i="1"/>
  <c r="A59" i="1"/>
  <c r="A57" i="1"/>
  <c r="A58" i="1"/>
  <c r="A45" i="1"/>
  <c r="A49" i="1"/>
  <c r="E33" i="1"/>
  <c r="A46" i="1"/>
  <c r="A47" i="1"/>
  <c r="A48" i="1"/>
  <c r="C28" i="1"/>
  <c r="J68" i="2"/>
  <c r="J92" i="2" s="1"/>
  <c r="J101" i="2"/>
  <c r="I12" i="1" s="1"/>
  <c r="J69" i="2"/>
  <c r="K69" i="2"/>
  <c r="K68" i="2"/>
  <c r="K92" i="2" s="1"/>
  <c r="L68" i="2"/>
  <c r="L69" i="2"/>
  <c r="L101" i="2"/>
  <c r="K12" i="1" s="1"/>
  <c r="M68" i="2"/>
  <c r="M101" i="2" s="1"/>
  <c r="M69" i="2"/>
  <c r="N68" i="2"/>
  <c r="N69" i="2"/>
  <c r="N92" i="2" s="1"/>
  <c r="B68" i="2"/>
  <c r="B101" i="2" s="1"/>
  <c r="B69" i="2"/>
  <c r="C68" i="2"/>
  <c r="C69" i="2"/>
  <c r="C101" i="2" s="1"/>
  <c r="D68" i="2"/>
  <c r="D101" i="2" s="1"/>
  <c r="D69" i="2"/>
  <c r="E68" i="2"/>
  <c r="E101" i="2" s="1"/>
  <c r="E69" i="2"/>
  <c r="F68" i="2"/>
  <c r="F69" i="2"/>
  <c r="F101" i="2" s="1"/>
  <c r="T68" i="2"/>
  <c r="T69" i="2"/>
  <c r="X68" i="2"/>
  <c r="S101" i="2"/>
  <c r="C12" i="1" s="1"/>
  <c r="X69" i="2"/>
  <c r="U68" i="2"/>
  <c r="U69" i="2"/>
  <c r="T101" i="2" s="1"/>
  <c r="D12" i="1" s="1"/>
  <c r="V68" i="2"/>
  <c r="V69" i="2"/>
  <c r="W68" i="2"/>
  <c r="W69" i="2"/>
  <c r="S68" i="2"/>
  <c r="S69" i="2"/>
  <c r="V101" i="2"/>
  <c r="F12" i="1" s="1"/>
  <c r="R68" i="2"/>
  <c r="R92" i="2" s="1"/>
  <c r="R69" i="2"/>
  <c r="B70" i="2"/>
  <c r="R90" i="2"/>
  <c r="R91" i="2"/>
  <c r="W112" i="2"/>
  <c r="G23" i="1"/>
  <c r="S90" i="2"/>
  <c r="S91" i="2"/>
  <c r="V112" i="2"/>
  <c r="F23" i="1"/>
  <c r="V90" i="2"/>
  <c r="V91" i="2"/>
  <c r="W90" i="2"/>
  <c r="W91" i="2"/>
  <c r="U90" i="2"/>
  <c r="U91" i="2"/>
  <c r="X90" i="2"/>
  <c r="S112" i="2"/>
  <c r="C23" i="1"/>
  <c r="X91" i="2"/>
  <c r="T90" i="2"/>
  <c r="T91" i="2"/>
  <c r="R88" i="2"/>
  <c r="R89" i="2"/>
  <c r="S88" i="2"/>
  <c r="S89" i="2"/>
  <c r="V88" i="2"/>
  <c r="U111" i="2" s="1"/>
  <c r="E22" i="1" s="1"/>
  <c r="V89" i="2"/>
  <c r="W88" i="2"/>
  <c r="W89" i="2"/>
  <c r="U88" i="2"/>
  <c r="U89" i="2"/>
  <c r="X88" i="2"/>
  <c r="X89" i="2"/>
  <c r="T88" i="2"/>
  <c r="R111" i="2" s="1"/>
  <c r="B22" i="1" s="1"/>
  <c r="T89" i="2"/>
  <c r="R86" i="2"/>
  <c r="W110" i="2"/>
  <c r="G21" i="1"/>
  <c r="R87" i="2"/>
  <c r="S86" i="2"/>
  <c r="V110" i="2"/>
  <c r="F21" i="1"/>
  <c r="S87" i="2"/>
  <c r="V86" i="2"/>
  <c r="V87" i="2"/>
  <c r="W86" i="2"/>
  <c r="W87" i="2"/>
  <c r="U86" i="2"/>
  <c r="U87" i="2"/>
  <c r="X86" i="2"/>
  <c r="S110" i="2" s="1"/>
  <c r="C21" i="1" s="1"/>
  <c r="X87" i="2"/>
  <c r="T86" i="2"/>
  <c r="T87" i="2"/>
  <c r="R110" i="2" s="1"/>
  <c r="B21" i="1" s="1"/>
  <c r="R84" i="2"/>
  <c r="R85" i="2"/>
  <c r="W109" i="2" s="1"/>
  <c r="G20" i="1" s="1"/>
  <c r="S84" i="2"/>
  <c r="V109" i="2" s="1"/>
  <c r="F20" i="1" s="1"/>
  <c r="S85" i="2"/>
  <c r="V84" i="2"/>
  <c r="V85" i="2"/>
  <c r="W84" i="2"/>
  <c r="U109" i="2" s="1"/>
  <c r="E20" i="1" s="1"/>
  <c r="W85" i="2"/>
  <c r="U84" i="2"/>
  <c r="T109" i="2"/>
  <c r="D20" i="1"/>
  <c r="U85" i="2"/>
  <c r="X84" i="2"/>
  <c r="S109" i="2"/>
  <c r="C20" i="1"/>
  <c r="X85" i="2"/>
  <c r="T84" i="2"/>
  <c r="R109" i="2"/>
  <c r="B20" i="1"/>
  <c r="T85" i="2"/>
  <c r="R82" i="2"/>
  <c r="R83" i="2"/>
  <c r="W108" i="2" s="1"/>
  <c r="G19" i="1" s="1"/>
  <c r="S82" i="2"/>
  <c r="V108" i="2" s="1"/>
  <c r="F19" i="1" s="1"/>
  <c r="S83" i="2"/>
  <c r="V82" i="2"/>
  <c r="V83" i="2"/>
  <c r="U108" i="2" s="1"/>
  <c r="E19" i="1" s="1"/>
  <c r="W82" i="2"/>
  <c r="W83" i="2"/>
  <c r="U82" i="2"/>
  <c r="T108" i="2" s="1"/>
  <c r="D19" i="1" s="1"/>
  <c r="U83" i="2"/>
  <c r="X82" i="2"/>
  <c r="X83" i="2"/>
  <c r="S108" i="2" s="1"/>
  <c r="C19" i="1" s="1"/>
  <c r="T82" i="2"/>
  <c r="R108" i="2"/>
  <c r="B19" i="1" s="1"/>
  <c r="T83" i="2"/>
  <c r="R80" i="2"/>
  <c r="W107" i="2"/>
  <c r="G18" i="1" s="1"/>
  <c r="R81" i="2"/>
  <c r="S80" i="2"/>
  <c r="V107" i="2"/>
  <c r="F18" i="1" s="1"/>
  <c r="S81" i="2"/>
  <c r="V80" i="2"/>
  <c r="V81" i="2"/>
  <c r="U107" i="2" s="1"/>
  <c r="E18" i="1" s="1"/>
  <c r="W80" i="2"/>
  <c r="W81" i="2"/>
  <c r="U80" i="2"/>
  <c r="U81" i="2"/>
  <c r="X81" i="2"/>
  <c r="X80" i="2"/>
  <c r="T80" i="2"/>
  <c r="T81" i="2"/>
  <c r="R78" i="2"/>
  <c r="R79" i="2"/>
  <c r="S78" i="2"/>
  <c r="S79" i="2"/>
  <c r="V78" i="2"/>
  <c r="V79" i="2"/>
  <c r="W78" i="2"/>
  <c r="U106" i="2" s="1"/>
  <c r="E17" i="1" s="1"/>
  <c r="W79" i="2"/>
  <c r="U78" i="2"/>
  <c r="U79" i="2"/>
  <c r="T106" i="2"/>
  <c r="D17" i="1" s="1"/>
  <c r="X78" i="2"/>
  <c r="S106" i="2" s="1"/>
  <c r="C17" i="1" s="1"/>
  <c r="X79" i="2"/>
  <c r="T78" i="2"/>
  <c r="T79" i="2"/>
  <c r="R106" i="2" s="1"/>
  <c r="B17" i="1" s="1"/>
  <c r="R76" i="2"/>
  <c r="R77" i="2"/>
  <c r="W105" i="2" s="1"/>
  <c r="G16" i="1" s="1"/>
  <c r="S76" i="2"/>
  <c r="V105" i="2"/>
  <c r="F16" i="1" s="1"/>
  <c r="S77" i="2"/>
  <c r="V76" i="2"/>
  <c r="V77" i="2"/>
  <c r="W76" i="2"/>
  <c r="W77" i="2"/>
  <c r="U76" i="2"/>
  <c r="U77" i="2"/>
  <c r="X76" i="2"/>
  <c r="X77" i="2"/>
  <c r="T76" i="2"/>
  <c r="T77" i="2"/>
  <c r="R74" i="2"/>
  <c r="R75" i="2"/>
  <c r="S74" i="2"/>
  <c r="S75" i="2"/>
  <c r="V74" i="2"/>
  <c r="V75" i="2"/>
  <c r="W74" i="2"/>
  <c r="W75" i="2"/>
  <c r="U74" i="2"/>
  <c r="U75" i="2"/>
  <c r="T104" i="2" s="1"/>
  <c r="D15" i="1" s="1"/>
  <c r="X74" i="2"/>
  <c r="S104" i="2" s="1"/>
  <c r="X75" i="2"/>
  <c r="T74" i="2"/>
  <c r="T75" i="2"/>
  <c r="R104" i="2" s="1"/>
  <c r="B15" i="1" s="1"/>
  <c r="R72" i="2"/>
  <c r="R73" i="2"/>
  <c r="W103" i="2" s="1"/>
  <c r="G14" i="1" s="1"/>
  <c r="S72" i="2"/>
  <c r="S73" i="2"/>
  <c r="V72" i="2"/>
  <c r="V73" i="2"/>
  <c r="W72" i="2"/>
  <c r="W73" i="2"/>
  <c r="U72" i="2"/>
  <c r="U73" i="2"/>
  <c r="T103" i="2" s="1"/>
  <c r="D14" i="1" s="1"/>
  <c r="X72" i="2"/>
  <c r="S103" i="2" s="1"/>
  <c r="C14" i="1" s="1"/>
  <c r="X73" i="2"/>
  <c r="T72" i="2"/>
  <c r="R103" i="2"/>
  <c r="B14" i="1" s="1"/>
  <c r="T73" i="2"/>
  <c r="R70" i="2"/>
  <c r="R71" i="2"/>
  <c r="S70" i="2"/>
  <c r="V102" i="2" s="1"/>
  <c r="F13" i="1" s="1"/>
  <c r="S71" i="2"/>
  <c r="V70" i="2"/>
  <c r="V71" i="2"/>
  <c r="W70" i="2"/>
  <c r="W71" i="2"/>
  <c r="U70" i="2"/>
  <c r="U71" i="2"/>
  <c r="X70" i="2"/>
  <c r="S102" i="2" s="1"/>
  <c r="C13" i="1" s="1"/>
  <c r="X71" i="2"/>
  <c r="T70" i="2"/>
  <c r="T71" i="2"/>
  <c r="N90" i="2"/>
  <c r="N91" i="2"/>
  <c r="M90" i="2"/>
  <c r="M91" i="2"/>
  <c r="M112" i="2"/>
  <c r="L23" i="1"/>
  <c r="L90" i="2"/>
  <c r="L91" i="2"/>
  <c r="L112" i="2"/>
  <c r="K23" i="1"/>
  <c r="K90" i="2"/>
  <c r="K112" i="2"/>
  <c r="J23" i="1"/>
  <c r="K91" i="2"/>
  <c r="J90" i="2"/>
  <c r="J112" i="2"/>
  <c r="I23" i="1"/>
  <c r="J91" i="2"/>
  <c r="N88" i="2"/>
  <c r="N89" i="2"/>
  <c r="M88" i="2"/>
  <c r="M111" i="2" s="1"/>
  <c r="L22" i="1" s="1"/>
  <c r="M89" i="2"/>
  <c r="L88" i="2"/>
  <c r="L89" i="2"/>
  <c r="L111" i="2" s="1"/>
  <c r="K22" i="1" s="1"/>
  <c r="K88" i="2"/>
  <c r="K89" i="2"/>
  <c r="K111" i="2" s="1"/>
  <c r="J22" i="1" s="1"/>
  <c r="J88" i="2"/>
  <c r="J89" i="2"/>
  <c r="J111" i="2" s="1"/>
  <c r="I22" i="1" s="1"/>
  <c r="N86" i="2"/>
  <c r="N110" i="2" s="1"/>
  <c r="M21" i="1" s="1"/>
  <c r="N87" i="2"/>
  <c r="M86" i="2"/>
  <c r="M110" i="2" s="1"/>
  <c r="L21" i="1" s="1"/>
  <c r="M87" i="2"/>
  <c r="L86" i="2"/>
  <c r="L87" i="2"/>
  <c r="K86" i="2"/>
  <c r="K110" i="2"/>
  <c r="J21" i="1" s="1"/>
  <c r="K87" i="2"/>
  <c r="J86" i="2"/>
  <c r="J110" i="2"/>
  <c r="I21" i="1" s="1"/>
  <c r="J87" i="2"/>
  <c r="N84" i="2"/>
  <c r="N109" i="2"/>
  <c r="M20" i="1" s="1"/>
  <c r="N85" i="2"/>
  <c r="M84" i="2"/>
  <c r="M109" i="2" s="1"/>
  <c r="L20" i="1" s="1"/>
  <c r="M85" i="2"/>
  <c r="L84" i="2"/>
  <c r="L109" i="2"/>
  <c r="K20" i="1" s="1"/>
  <c r="L85" i="2"/>
  <c r="K84" i="2"/>
  <c r="K85" i="2"/>
  <c r="K109" i="2" s="1"/>
  <c r="J20" i="1" s="1"/>
  <c r="J84" i="2"/>
  <c r="J85" i="2"/>
  <c r="N82" i="2"/>
  <c r="N108" i="2"/>
  <c r="M19" i="1" s="1"/>
  <c r="N83" i="2"/>
  <c r="M82" i="2"/>
  <c r="M83" i="2"/>
  <c r="M108" i="2"/>
  <c r="L19" i="1" s="1"/>
  <c r="L82" i="2"/>
  <c r="L83" i="2"/>
  <c r="L108" i="2"/>
  <c r="K19" i="1" s="1"/>
  <c r="K82" i="2"/>
  <c r="K108" i="2"/>
  <c r="J19" i="1"/>
  <c r="K83" i="2"/>
  <c r="J82" i="2"/>
  <c r="J83" i="2"/>
  <c r="J108" i="2" s="1"/>
  <c r="I19" i="1" s="1"/>
  <c r="N80" i="2"/>
  <c r="N107" i="2" s="1"/>
  <c r="M18" i="1" s="1"/>
  <c r="N81" i="2"/>
  <c r="M80" i="2"/>
  <c r="M107" i="2"/>
  <c r="L18" i="1"/>
  <c r="M81" i="2"/>
  <c r="L80" i="2"/>
  <c r="L107" i="2"/>
  <c r="K18" i="1"/>
  <c r="L81" i="2"/>
  <c r="K80" i="2"/>
  <c r="K81" i="2"/>
  <c r="K107" i="2" s="1"/>
  <c r="J18" i="1" s="1"/>
  <c r="J80" i="2"/>
  <c r="J107" i="2" s="1"/>
  <c r="I18" i="1" s="1"/>
  <c r="J81" i="2"/>
  <c r="N78" i="2"/>
  <c r="N79" i="2"/>
  <c r="M78" i="2"/>
  <c r="M106" i="2" s="1"/>
  <c r="L17" i="1" s="1"/>
  <c r="M79" i="2"/>
  <c r="L78" i="2"/>
  <c r="L79" i="2"/>
  <c r="L106" i="2" s="1"/>
  <c r="K17" i="1" s="1"/>
  <c r="K78" i="2"/>
  <c r="K79" i="2"/>
  <c r="J78" i="2"/>
  <c r="J79" i="2"/>
  <c r="N76" i="2"/>
  <c r="N105" i="2" s="1"/>
  <c r="M16" i="1" s="1"/>
  <c r="N77" i="2"/>
  <c r="M76" i="2"/>
  <c r="M105" i="2" s="1"/>
  <c r="L16" i="1" s="1"/>
  <c r="M77" i="2"/>
  <c r="L76" i="2"/>
  <c r="L105" i="2" s="1"/>
  <c r="L77" i="2"/>
  <c r="L92" i="2" s="1"/>
  <c r="K76" i="2"/>
  <c r="K105" i="2" s="1"/>
  <c r="J16" i="1" s="1"/>
  <c r="K77" i="2"/>
  <c r="J76" i="2"/>
  <c r="J105" i="2" s="1"/>
  <c r="J77" i="2"/>
  <c r="N74" i="2"/>
  <c r="N75" i="2"/>
  <c r="N104" i="2"/>
  <c r="M15" i="1"/>
  <c r="M74" i="2"/>
  <c r="M75" i="2"/>
  <c r="M104" i="2"/>
  <c r="L15" i="1"/>
  <c r="L74" i="2"/>
  <c r="L75" i="2"/>
  <c r="L104" i="2"/>
  <c r="K15" i="1"/>
  <c r="K74" i="2"/>
  <c r="K75" i="2"/>
  <c r="K104" i="2"/>
  <c r="J15" i="1"/>
  <c r="J74" i="2"/>
  <c r="J75" i="2"/>
  <c r="J104" i="2"/>
  <c r="I15" i="1"/>
  <c r="N72" i="2"/>
  <c r="N73" i="2"/>
  <c r="N103" i="2"/>
  <c r="M14" i="1"/>
  <c r="M72" i="2"/>
  <c r="M73" i="2"/>
  <c r="M103" i="2"/>
  <c r="L14" i="1"/>
  <c r="L72" i="2"/>
  <c r="L73" i="2"/>
  <c r="L103" i="2"/>
  <c r="K14" i="1"/>
  <c r="K72" i="2"/>
  <c r="K73" i="2"/>
  <c r="K103" i="2"/>
  <c r="J14" i="1"/>
  <c r="J72" i="2"/>
  <c r="J73" i="2"/>
  <c r="J103" i="2"/>
  <c r="I14" i="1"/>
  <c r="N70" i="2"/>
  <c r="N71" i="2"/>
  <c r="N102" i="2"/>
  <c r="M13" i="1"/>
  <c r="M70" i="2"/>
  <c r="M71" i="2"/>
  <c r="M102" i="2"/>
  <c r="L13" i="1"/>
  <c r="L70" i="2"/>
  <c r="L71" i="2"/>
  <c r="L102" i="2"/>
  <c r="K13" i="1"/>
  <c r="K70" i="2"/>
  <c r="K71" i="2"/>
  <c r="K102" i="2"/>
  <c r="J13" i="1"/>
  <c r="J70" i="2"/>
  <c r="J71" i="2"/>
  <c r="J102" i="2"/>
  <c r="I13" i="1"/>
  <c r="F90" i="2"/>
  <c r="F112" i="2"/>
  <c r="F91" i="2"/>
  <c r="R23" i="1"/>
  <c r="F88" i="2"/>
  <c r="F89" i="2"/>
  <c r="F111" i="2" s="1"/>
  <c r="R22" i="1" s="1"/>
  <c r="F86" i="2"/>
  <c r="F87" i="2"/>
  <c r="F84" i="2"/>
  <c r="F109" i="2" s="1"/>
  <c r="R20" i="1" s="1"/>
  <c r="F85" i="2"/>
  <c r="F82" i="2"/>
  <c r="F108" i="2"/>
  <c r="R19" i="1"/>
  <c r="F83" i="2"/>
  <c r="F80" i="2"/>
  <c r="F107" i="2"/>
  <c r="R18" i="1"/>
  <c r="F81" i="2"/>
  <c r="F78" i="2"/>
  <c r="F79" i="2"/>
  <c r="F76" i="2"/>
  <c r="F105" i="2" s="1"/>
  <c r="R16" i="1" s="1"/>
  <c r="F77" i="2"/>
  <c r="F74" i="2"/>
  <c r="F104" i="2" s="1"/>
  <c r="R15" i="1" s="1"/>
  <c r="F75" i="2"/>
  <c r="F72" i="2"/>
  <c r="F103" i="2" s="1"/>
  <c r="R14" i="1" s="1"/>
  <c r="F73" i="2"/>
  <c r="F70" i="2"/>
  <c r="F102" i="2" s="1"/>
  <c r="R13" i="1" s="1"/>
  <c r="F71" i="2"/>
  <c r="E90" i="2"/>
  <c r="E112" i="2"/>
  <c r="Q23" i="1"/>
  <c r="E91" i="2"/>
  <c r="E88" i="2"/>
  <c r="E111" i="2"/>
  <c r="Q22" i="1" s="1"/>
  <c r="E89" i="2"/>
  <c r="E86" i="2"/>
  <c r="E87" i="2"/>
  <c r="E110" i="2" s="1"/>
  <c r="Q21" i="1" s="1"/>
  <c r="E84" i="2"/>
  <c r="E85" i="2"/>
  <c r="E109" i="2" s="1"/>
  <c r="Q20" i="1" s="1"/>
  <c r="E82" i="2"/>
  <c r="E108" i="2" s="1"/>
  <c r="Q19" i="1" s="1"/>
  <c r="E83" i="2"/>
  <c r="E80" i="2"/>
  <c r="E81" i="2"/>
  <c r="E107" i="2" s="1"/>
  <c r="Q18" i="1" s="1"/>
  <c r="E78" i="2"/>
  <c r="E106" i="2" s="1"/>
  <c r="Q17" i="1" s="1"/>
  <c r="E79" i="2"/>
  <c r="E76" i="2"/>
  <c r="E105" i="2" s="1"/>
  <c r="Q16" i="1" s="1"/>
  <c r="E77" i="2"/>
  <c r="E74" i="2"/>
  <c r="E104" i="2" s="1"/>
  <c r="Q15" i="1" s="1"/>
  <c r="E75" i="2"/>
  <c r="E72" i="2"/>
  <c r="E103" i="2" s="1"/>
  <c r="Q14" i="1" s="1"/>
  <c r="E73" i="2"/>
  <c r="E70" i="2"/>
  <c r="E102" i="2" s="1"/>
  <c r="Q13" i="1" s="1"/>
  <c r="E71" i="2"/>
  <c r="D90" i="2"/>
  <c r="D112" i="2"/>
  <c r="P23" i="1"/>
  <c r="D91" i="2"/>
  <c r="D88" i="2"/>
  <c r="D111" i="2" s="1"/>
  <c r="P22" i="1" s="1"/>
  <c r="D89" i="2"/>
  <c r="D86" i="2"/>
  <c r="D110" i="2" s="1"/>
  <c r="P21" i="1" s="1"/>
  <c r="D87" i="2"/>
  <c r="D84" i="2"/>
  <c r="D109" i="2" s="1"/>
  <c r="P20" i="1" s="1"/>
  <c r="D85" i="2"/>
  <c r="D82" i="2"/>
  <c r="D108" i="2" s="1"/>
  <c r="P19" i="1" s="1"/>
  <c r="D83" i="2"/>
  <c r="D80" i="2"/>
  <c r="D107" i="2" s="1"/>
  <c r="P18" i="1" s="1"/>
  <c r="D81" i="2"/>
  <c r="D78" i="2"/>
  <c r="D106" i="2" s="1"/>
  <c r="P17" i="1" s="1"/>
  <c r="D79" i="2"/>
  <c r="D76" i="2"/>
  <c r="D105" i="2" s="1"/>
  <c r="P16" i="1" s="1"/>
  <c r="D77" i="2"/>
  <c r="D74" i="2"/>
  <c r="D75" i="2"/>
  <c r="D72" i="2"/>
  <c r="D103" i="2" s="1"/>
  <c r="P14" i="1" s="1"/>
  <c r="D73" i="2"/>
  <c r="D70" i="2"/>
  <c r="D102" i="2" s="1"/>
  <c r="P13" i="1" s="1"/>
  <c r="D71" i="2"/>
  <c r="C90" i="2"/>
  <c r="C91" i="2"/>
  <c r="C112" i="2"/>
  <c r="O23" i="1"/>
  <c r="C88" i="2"/>
  <c r="C89" i="2"/>
  <c r="C86" i="2"/>
  <c r="C110" i="2" s="1"/>
  <c r="O21" i="1" s="1"/>
  <c r="C87" i="2"/>
  <c r="C84" i="2"/>
  <c r="C109" i="2"/>
  <c r="O20" i="1"/>
  <c r="C85" i="2"/>
  <c r="C82" i="2"/>
  <c r="C83" i="2"/>
  <c r="C80" i="2"/>
  <c r="C107" i="2" s="1"/>
  <c r="O18" i="1" s="1"/>
  <c r="C81" i="2"/>
  <c r="C78" i="2"/>
  <c r="C79" i="2"/>
  <c r="C106" i="2" s="1"/>
  <c r="O17" i="1" s="1"/>
  <c r="C76" i="2"/>
  <c r="C105" i="2" s="1"/>
  <c r="O16" i="1" s="1"/>
  <c r="C77" i="2"/>
  <c r="C74" i="2"/>
  <c r="C75" i="2"/>
  <c r="C72" i="2"/>
  <c r="C73" i="2"/>
  <c r="C103" i="2" s="1"/>
  <c r="O14" i="1" s="1"/>
  <c r="C70" i="2"/>
  <c r="C92" i="2" s="1"/>
  <c r="C71" i="2"/>
  <c r="B90" i="2"/>
  <c r="B91" i="2"/>
  <c r="B112" i="2"/>
  <c r="N23" i="1"/>
  <c r="B88" i="2"/>
  <c r="B89" i="2"/>
  <c r="B111" i="2" s="1"/>
  <c r="N22" i="1" s="1"/>
  <c r="B86" i="2"/>
  <c r="B110" i="2" s="1"/>
  <c r="N21" i="1" s="1"/>
  <c r="B87" i="2"/>
  <c r="B85" i="2"/>
  <c r="B109" i="2" s="1"/>
  <c r="N20" i="1" s="1"/>
  <c r="B84" i="2"/>
  <c r="B82" i="2"/>
  <c r="B108" i="2" s="1"/>
  <c r="N19" i="1" s="1"/>
  <c r="B83" i="2"/>
  <c r="B80" i="2"/>
  <c r="B107" i="2"/>
  <c r="N18" i="1" s="1"/>
  <c r="B81" i="2"/>
  <c r="B78" i="2"/>
  <c r="B106" i="2" s="1"/>
  <c r="N17" i="1" s="1"/>
  <c r="B79" i="2"/>
  <c r="B76" i="2"/>
  <c r="B105" i="2" s="1"/>
  <c r="N16" i="1" s="1"/>
  <c r="B77" i="2"/>
  <c r="B75" i="2"/>
  <c r="B74" i="2"/>
  <c r="B104" i="2" s="1"/>
  <c r="N15" i="1" s="1"/>
  <c r="S15" i="1" s="1"/>
  <c r="B72" i="2"/>
  <c r="B103" i="2" s="1"/>
  <c r="N14" i="1" s="1"/>
  <c r="B73" i="2"/>
  <c r="B71" i="2"/>
  <c r="B102" i="2"/>
  <c r="N13" i="1"/>
  <c r="R62" i="2"/>
  <c r="Y62" i="2" s="1"/>
  <c r="S62" i="2"/>
  <c r="T62" i="2"/>
  <c r="U62" i="2"/>
  <c r="V62" i="2"/>
  <c r="W62" i="2"/>
  <c r="X62" i="2"/>
  <c r="J62" i="2"/>
  <c r="K62" i="2"/>
  <c r="L62" i="2"/>
  <c r="M62" i="2"/>
  <c r="N62" i="2"/>
  <c r="O62" i="2"/>
  <c r="B62" i="2"/>
  <c r="C62" i="2"/>
  <c r="D62" i="2"/>
  <c r="G62" i="2"/>
  <c r="E62" i="2"/>
  <c r="F62" i="2"/>
  <c r="R32" i="2"/>
  <c r="S32" i="2"/>
  <c r="T32" i="2"/>
  <c r="U32" i="2"/>
  <c r="V32" i="2"/>
  <c r="W32" i="2"/>
  <c r="X32" i="2"/>
  <c r="J32" i="2"/>
  <c r="O32" i="2" s="1"/>
  <c r="K32" i="2"/>
  <c r="L32" i="2"/>
  <c r="M32" i="2"/>
  <c r="N32" i="2"/>
  <c r="B32" i="2"/>
  <c r="G32" i="2" s="1"/>
  <c r="C32" i="2"/>
  <c r="D32" i="2"/>
  <c r="E32" i="2"/>
  <c r="F32" i="2"/>
  <c r="A63" i="1"/>
  <c r="A65" i="1" s="1"/>
  <c r="A64" i="1"/>
  <c r="C30" i="1"/>
  <c r="C37" i="1"/>
  <c r="E36" i="1"/>
  <c r="E30" i="1"/>
  <c r="L110" i="2"/>
  <c r="K21" i="1"/>
  <c r="S23" i="1"/>
  <c r="C32" i="1"/>
  <c r="C31" i="1"/>
  <c r="C38" i="1"/>
  <c r="C36" i="1"/>
  <c r="E38" i="1"/>
  <c r="E35" i="1"/>
  <c r="E32" i="1"/>
  <c r="C33" i="1"/>
  <c r="C35" i="1"/>
  <c r="C27" i="1"/>
  <c r="E37" i="1"/>
  <c r="E34" i="1"/>
  <c r="E31" i="1"/>
  <c r="E28" i="1"/>
  <c r="C29" i="1"/>
  <c r="N112" i="2"/>
  <c r="M23" i="1"/>
  <c r="R112" i="2"/>
  <c r="B23" i="1"/>
  <c r="H23" i="1"/>
  <c r="E29" i="1"/>
  <c r="E27" i="1"/>
  <c r="C34" i="1"/>
  <c r="T112" i="2"/>
  <c r="D23" i="1"/>
  <c r="U112" i="2"/>
  <c r="E23" i="1"/>
  <c r="B38" i="1"/>
  <c r="R107" i="2"/>
  <c r="B18" i="1" s="1"/>
  <c r="R101" i="2"/>
  <c r="B12" i="1" s="1"/>
  <c r="S105" i="2"/>
  <c r="C16" i="1" s="1"/>
  <c r="F106" i="2"/>
  <c r="R17" i="1" s="1"/>
  <c r="C108" i="2"/>
  <c r="O19" i="1"/>
  <c r="D92" i="2"/>
  <c r="K101" i="2"/>
  <c r="F110" i="2"/>
  <c r="R21" i="1" s="1"/>
  <c r="N106" i="2"/>
  <c r="M17" i="1"/>
  <c r="C104" i="2"/>
  <c r="O15" i="1" s="1"/>
  <c r="Y32" i="2"/>
  <c r="C111" i="2"/>
  <c r="O22" i="1" s="1"/>
  <c r="K106" i="2"/>
  <c r="J17" i="1"/>
  <c r="N111" i="2"/>
  <c r="M22" i="1" s="1"/>
  <c r="R105" i="2"/>
  <c r="B16" i="1" s="1"/>
  <c r="C102" i="2"/>
  <c r="O13" i="1" s="1"/>
  <c r="D104" i="2"/>
  <c r="P15" i="1" s="1"/>
  <c r="J106" i="2"/>
  <c r="I17" i="1" s="1"/>
  <c r="J109" i="2"/>
  <c r="I20" i="1" s="1"/>
  <c r="S107" i="2"/>
  <c r="C18" i="1" s="1"/>
  <c r="D35" i="1" l="1"/>
  <c r="D27" i="1"/>
  <c r="D28" i="1"/>
  <c r="D30" i="1"/>
  <c r="D33" i="1"/>
  <c r="D36" i="1"/>
  <c r="D37" i="1"/>
  <c r="D32" i="1"/>
  <c r="D29" i="1"/>
  <c r="D34" i="1"/>
  <c r="D31" i="1"/>
  <c r="D38" i="1"/>
  <c r="F38" i="1" s="1"/>
  <c r="H20" i="1"/>
  <c r="V103" i="2"/>
  <c r="F14" i="1" s="1"/>
  <c r="V104" i="2"/>
  <c r="F15" i="1" s="1"/>
  <c r="T105" i="2"/>
  <c r="D16" i="1" s="1"/>
  <c r="H16" i="1" s="1"/>
  <c r="V106" i="2"/>
  <c r="F17" i="1" s="1"/>
  <c r="H17" i="1" s="1"/>
  <c r="T107" i="2"/>
  <c r="D18" i="1" s="1"/>
  <c r="T111" i="2"/>
  <c r="D22" i="1" s="1"/>
  <c r="W111" i="2"/>
  <c r="G22" i="1" s="1"/>
  <c r="W92" i="2"/>
  <c r="W101" i="2"/>
  <c r="G12" i="1" s="1"/>
  <c r="R102" i="2"/>
  <c r="U92" i="2"/>
  <c r="U102" i="2"/>
  <c r="E13" i="1" s="1"/>
  <c r="W102" i="2"/>
  <c r="U105" i="2"/>
  <c r="E16" i="1" s="1"/>
  <c r="T110" i="2"/>
  <c r="D21" i="1" s="1"/>
  <c r="U110" i="2"/>
  <c r="E21" i="1" s="1"/>
  <c r="H21" i="1" s="1"/>
  <c r="U103" i="2"/>
  <c r="E14" i="1" s="1"/>
  <c r="H14" i="1" s="1"/>
  <c r="X92" i="2"/>
  <c r="U104" i="2"/>
  <c r="E15" i="1" s="1"/>
  <c r="W104" i="2"/>
  <c r="G15" i="1" s="1"/>
  <c r="W106" i="2"/>
  <c r="G17" i="1" s="1"/>
  <c r="S111" i="2"/>
  <c r="C22" i="1" s="1"/>
  <c r="V111" i="2"/>
  <c r="F22" i="1" s="1"/>
  <c r="H22" i="1" s="1"/>
  <c r="C15" i="1"/>
  <c r="H15" i="1" s="1"/>
  <c r="B30" i="1" s="1"/>
  <c r="S113" i="2"/>
  <c r="R113" i="2"/>
  <c r="B13" i="1"/>
  <c r="G13" i="1"/>
  <c r="H19" i="1"/>
  <c r="H18" i="1"/>
  <c r="T92" i="2"/>
  <c r="V92" i="2"/>
  <c r="U101" i="2"/>
  <c r="S92" i="2"/>
  <c r="T102" i="2"/>
  <c r="K113" i="2"/>
  <c r="L12" i="1"/>
  <c r="M113" i="2"/>
  <c r="O92" i="2"/>
  <c r="I16" i="1"/>
  <c r="J113" i="2"/>
  <c r="K16" i="1"/>
  <c r="L113" i="2"/>
  <c r="M92" i="2"/>
  <c r="J12" i="1"/>
  <c r="N101" i="2"/>
  <c r="S20" i="1"/>
  <c r="S14" i="1"/>
  <c r="P12" i="1"/>
  <c r="D113" i="2"/>
  <c r="B113" i="2"/>
  <c r="N12" i="1"/>
  <c r="C113" i="2"/>
  <c r="O12" i="1"/>
  <c r="S19" i="1"/>
  <c r="S21" i="1"/>
  <c r="Q12" i="1"/>
  <c r="E113" i="2"/>
  <c r="S17" i="1"/>
  <c r="S13" i="1"/>
  <c r="S16" i="1"/>
  <c r="S18" i="1"/>
  <c r="B33" i="1" s="1"/>
  <c r="F33" i="1" s="1"/>
  <c r="S22" i="1"/>
  <c r="F113" i="2"/>
  <c r="R12" i="1"/>
  <c r="F92" i="2"/>
  <c r="B92" i="2"/>
  <c r="E92" i="2"/>
  <c r="F30" i="1" l="1"/>
  <c r="B31" i="1"/>
  <c r="F31" i="1" s="1"/>
  <c r="B36" i="1"/>
  <c r="F36" i="1" s="1"/>
  <c r="B29" i="1"/>
  <c r="F29" i="1" s="1"/>
  <c r="Y92" i="2"/>
  <c r="W113" i="2"/>
  <c r="B32" i="1"/>
  <c r="F32" i="1" s="1"/>
  <c r="B34" i="1"/>
  <c r="F34" i="1" s="1"/>
  <c r="B35" i="1"/>
  <c r="F35" i="1" s="1"/>
  <c r="V113" i="2"/>
  <c r="U113" i="2"/>
  <c r="E12" i="1"/>
  <c r="H12" i="1" s="1"/>
  <c r="B37" i="1"/>
  <c r="F37" i="1" s="1"/>
  <c r="T113" i="2"/>
  <c r="D13" i="1"/>
  <c r="H13" i="1" s="1"/>
  <c r="B28" i="1" s="1"/>
  <c r="F28" i="1" s="1"/>
  <c r="X113" i="2"/>
  <c r="N113" i="2"/>
  <c r="O113" i="2" s="1"/>
  <c r="M12" i="1"/>
  <c r="S12" i="1"/>
  <c r="G92" i="2"/>
  <c r="G113" i="2"/>
  <c r="B27" i="1" l="1"/>
  <c r="F27" i="1" s="1"/>
  <c r="F40" i="1" s="1"/>
</calcChain>
</file>

<file path=xl/comments1.xml><?xml version="1.0" encoding="utf-8"?>
<comments xmlns="http://schemas.openxmlformats.org/spreadsheetml/2006/main">
  <authors>
    <author>Environment Department</author>
  </authors>
  <commentList>
    <comment ref="V103" authorId="0" shapeId="0">
      <text>
        <r>
          <rPr>
            <b/>
            <sz val="8"/>
            <color indexed="81"/>
            <rFont val="Tahoma"/>
            <family val="2"/>
          </rPr>
          <t>Environment Department: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0" authorId="0" shapeId="0">
      <text>
        <r>
          <rPr>
            <b/>
            <sz val="8"/>
            <color indexed="81"/>
            <rFont val="Tahoma"/>
            <family val="2"/>
          </rPr>
          <t>Environment Department: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10" authorId="0" shapeId="0">
      <text>
        <r>
          <rPr>
            <b/>
            <sz val="8"/>
            <color indexed="81"/>
            <rFont val="Tahoma"/>
            <family val="2"/>
          </rPr>
          <t>Environment Department: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<sst xmlns="http://schemas.openxmlformats.org/spreadsheetml/2006/main" count="196" uniqueCount="75">
  <si>
    <t>0700-0800</t>
  </si>
  <si>
    <t>0800-0900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</si>
  <si>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</si>
  <si>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</si>
  <si>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</si>
  <si>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</si>
  <si>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</si>
  <si>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</si>
  <si>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</si>
  <si>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</si>
  <si>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</si>
  <si>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</si>
  <si>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Time</t>
  </si>
  <si>
    <t>Cars</t>
  </si>
  <si>
    <t>HGVs</t>
  </si>
  <si>
    <t>Speed Limit</t>
  </si>
  <si>
    <t>Road Width</t>
  </si>
  <si>
    <t>Buses</t>
  </si>
  <si>
    <t xml:space="preserve">Motorcycles  </t>
  </si>
  <si>
    <t>Pedal Cycles</t>
  </si>
  <si>
    <t>Speed Limit Factor</t>
  </si>
  <si>
    <t>mph</t>
  </si>
  <si>
    <t xml:space="preserve">Pedestrian Injury Accidents </t>
  </si>
  <si>
    <t>No.</t>
  </si>
  <si>
    <t>(Note for values over 5 refer to the AIU Team)</t>
  </si>
  <si>
    <t>Ped .Injuries</t>
  </si>
  <si>
    <t>Pedestrian Accidents factor</t>
  </si>
  <si>
    <t>metres</t>
  </si>
  <si>
    <t>Road Width Factor</t>
  </si>
  <si>
    <t>Female Child &lt;16yrs</t>
  </si>
  <si>
    <t>Female Young Adult</t>
  </si>
  <si>
    <t>Female Adult</t>
  </si>
  <si>
    <t>Female Elderly</t>
  </si>
  <si>
    <t>Male Child &lt;16yrs</t>
  </si>
  <si>
    <t>Male Young Adult</t>
  </si>
  <si>
    <t>Male Adult</t>
  </si>
  <si>
    <t>LGVs</t>
  </si>
  <si>
    <t>Male Elderly</t>
  </si>
  <si>
    <t>Male Disabled</t>
  </si>
  <si>
    <t>Vehicle Totals</t>
  </si>
  <si>
    <t>Female Disabled</t>
  </si>
  <si>
    <t>Total Peds</t>
  </si>
  <si>
    <t>Press Control + Shift + P simultaneously to calculate</t>
  </si>
  <si>
    <t>PV² Average for 4 Highest Hours</t>
  </si>
  <si>
    <t xml:space="preserve"> Modified PV² Value</t>
  </si>
  <si>
    <t>Total Peds and Vehicles²</t>
  </si>
  <si>
    <t>If more than 4 Modified PV² values apear after the calculation please delete the lowest values manually</t>
  </si>
  <si>
    <t>17-21</t>
  </si>
  <si>
    <t>22-65</t>
  </si>
  <si>
    <t>&gt;65</t>
  </si>
  <si>
    <t>disabled</t>
  </si>
  <si>
    <t>Male</t>
  </si>
  <si>
    <t>Female</t>
  </si>
  <si>
    <t>Cycles</t>
  </si>
  <si>
    <t>M/Cycles</t>
  </si>
  <si>
    <t>LGV</t>
  </si>
  <si>
    <t>HGV 1</t>
  </si>
  <si>
    <t>HGV 2</t>
  </si>
  <si>
    <t xml:space="preserve"> </t>
  </si>
  <si>
    <t>ARM 1 &amp; 3</t>
  </si>
  <si>
    <t>ARM 2 &amp; 4</t>
  </si>
  <si>
    <t>ARM 1 &amp; 2</t>
  </si>
  <si>
    <t>HGV s</t>
  </si>
  <si>
    <t>&lt;16</t>
  </si>
  <si>
    <r>
      <t xml:space="preserve">Password to enter data is </t>
    </r>
    <r>
      <rPr>
        <b/>
        <sz val="16"/>
        <color indexed="10"/>
        <rFont val="Arial"/>
        <family val="2"/>
      </rPr>
      <t>pv2</t>
    </r>
  </si>
  <si>
    <t>Vehicles</t>
  </si>
  <si>
    <t>ARM 1 - MALE</t>
  </si>
  <si>
    <t>ARM 3 - MALE</t>
  </si>
  <si>
    <t>ARM 2 - FEMALE</t>
  </si>
  <si>
    <t>ARM 4 - FEMALE</t>
  </si>
  <si>
    <t>ARM 1 - VEHICLES</t>
  </si>
  <si>
    <t>ARM 2 - VEHICLES</t>
  </si>
  <si>
    <t>WEATHER:  Fine</t>
  </si>
  <si>
    <t>DATE: Wednesday 27th June 2018</t>
  </si>
  <si>
    <t>SITE:  Lower Kirklington Road, Southwell (0 - 85m N/W of Station 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</si>
</sst>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Border="1"/>
    <xf numFmtId="0" fontId="0" fillId="2" borderId="4" xfId="0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2" fontId="0" fillId="3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8" fillId="4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0" fontId="8" fillId="5" borderId="5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6" borderId="9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9" fillId="7" borderId="12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8" borderId="1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" fontId="9" fillId="6" borderId="11" xfId="0" applyNumberFormat="1" applyFont="1" applyFill="1" applyBorder="1" applyAlignment="1">
      <alignment horizontal="center"/>
    </xf>
    <xf numFmtId="173" fontId="11" fillId="0" borderId="2" xfId="0" applyNumberFormat="1" applyFont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/>
    <xf numFmtId="0" fontId="8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1" fontId="9" fillId="5" borderId="21" xfId="0" applyNumberFormat="1" applyFont="1" applyFill="1" applyBorder="1" applyAlignment="1">
      <alignment horizontal="center"/>
    </xf>
    <xf numFmtId="1" fontId="9" fillId="5" borderId="22" xfId="0" applyNumberFormat="1" applyFont="1" applyFill="1" applyBorder="1" applyAlignment="1">
      <alignment horizontal="center"/>
    </xf>
    <xf numFmtId="1" fontId="9" fillId="5" borderId="23" xfId="0" applyNumberFormat="1" applyFont="1" applyFill="1" applyBorder="1" applyAlignment="1">
      <alignment horizontal="center"/>
    </xf>
    <xf numFmtId="1" fontId="9" fillId="5" borderId="24" xfId="0" applyNumberFormat="1" applyFont="1" applyFill="1" applyBorder="1" applyAlignment="1">
      <alignment horizontal="center"/>
    </xf>
    <xf numFmtId="9" fontId="8" fillId="8" borderId="25" xfId="1" applyFont="1" applyFill="1" applyBorder="1" applyAlignment="1">
      <alignment horizontal="center" vertical="top" wrapText="1"/>
    </xf>
    <xf numFmtId="9" fontId="8" fillId="8" borderId="10" xfId="1" applyFont="1" applyFill="1" applyBorder="1" applyAlignment="1">
      <alignment horizontal="center" vertical="top" wrapText="1"/>
    </xf>
    <xf numFmtId="9" fontId="8" fillId="8" borderId="26" xfId="1" applyFont="1" applyFill="1" applyBorder="1" applyAlignment="1">
      <alignment horizontal="center" vertical="top" wrapText="1"/>
    </xf>
    <xf numFmtId="9" fontId="8" fillId="8" borderId="21" xfId="1" applyFont="1" applyFill="1" applyBorder="1" applyAlignment="1">
      <alignment horizontal="center" vertical="top" wrapText="1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5" xfId="0" applyFont="1" applyFill="1" applyBorder="1" applyAlignment="1" applyProtection="1">
      <alignment horizontal="center"/>
      <protection locked="0"/>
    </xf>
    <xf numFmtId="0" fontId="9" fillId="8" borderId="16" xfId="0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 applyProtection="1">
      <alignment horizontal="center"/>
      <protection locked="0"/>
    </xf>
    <xf numFmtId="0" fontId="9" fillId="8" borderId="27" xfId="0" applyFont="1" applyFill="1" applyBorder="1" applyAlignment="1" applyProtection="1">
      <alignment horizontal="center"/>
      <protection locked="0"/>
    </xf>
    <xf numFmtId="0" fontId="9" fillId="8" borderId="28" xfId="0" applyFont="1" applyFill="1" applyBorder="1" applyAlignment="1" applyProtection="1">
      <alignment horizontal="center"/>
      <protection locked="0"/>
    </xf>
    <xf numFmtId="0" fontId="9" fillId="8" borderId="29" xfId="0" applyFont="1" applyFill="1" applyBorder="1" applyAlignment="1" applyProtection="1">
      <alignment horizontal="center"/>
      <protection locked="0"/>
    </xf>
    <xf numFmtId="9" fontId="8" fillId="4" borderId="25" xfId="1" applyFont="1" applyFill="1" applyBorder="1" applyAlignment="1">
      <alignment horizontal="center" vertical="top" wrapText="1"/>
    </xf>
    <xf numFmtId="9" fontId="8" fillId="4" borderId="10" xfId="1" applyFont="1" applyFill="1" applyBorder="1" applyAlignment="1">
      <alignment horizontal="center" vertical="top" wrapText="1"/>
    </xf>
    <xf numFmtId="9" fontId="8" fillId="4" borderId="26" xfId="1" applyFont="1" applyFill="1" applyBorder="1" applyAlignment="1">
      <alignment horizontal="center" vertical="top" wrapText="1"/>
    </xf>
    <xf numFmtId="9" fontId="8" fillId="4" borderId="21" xfId="1" applyFont="1" applyFill="1" applyBorder="1" applyAlignment="1">
      <alignment horizontal="center" vertical="top" wrapText="1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28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/>
      <protection locked="0"/>
    </xf>
    <xf numFmtId="0" fontId="8" fillId="7" borderId="25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7" borderId="26" xfId="0" applyFont="1" applyFill="1" applyBorder="1" applyAlignment="1">
      <alignment horizontal="center" vertical="top" wrapText="1"/>
    </xf>
    <xf numFmtId="0" fontId="9" fillId="7" borderId="18" xfId="0" applyFont="1" applyFill="1" applyBorder="1" applyAlignment="1" applyProtection="1">
      <alignment horizontal="center"/>
      <protection locked="0"/>
    </xf>
    <xf numFmtId="0" fontId="9" fillId="7" borderId="13" xfId="0" applyFont="1" applyFill="1" applyBorder="1" applyAlignment="1" applyProtection="1">
      <alignment horizontal="center"/>
      <protection locked="0"/>
    </xf>
    <xf numFmtId="0" fontId="9" fillId="7" borderId="19" xfId="0" applyFont="1" applyFill="1" applyBorder="1" applyAlignment="1" applyProtection="1">
      <alignment horizontal="center"/>
      <protection locked="0"/>
    </xf>
    <xf numFmtId="0" fontId="9" fillId="7" borderId="20" xfId="0" applyFont="1" applyFill="1" applyBorder="1" applyAlignment="1" applyProtection="1">
      <alignment horizontal="center"/>
      <protection locked="0"/>
    </xf>
    <xf numFmtId="0" fontId="9" fillId="7" borderId="16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>
      <alignment horizontal="center" vertical="top" wrapText="1"/>
    </xf>
    <xf numFmtId="1" fontId="9" fillId="5" borderId="14" xfId="0" applyNumberFormat="1" applyFont="1" applyFill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0" fontId="16" fillId="0" borderId="0" xfId="0" applyFont="1"/>
    <xf numFmtId="0" fontId="6" fillId="0" borderId="0" xfId="0" applyFont="1"/>
    <xf numFmtId="0" fontId="1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AF66"/>
  <sheetViews>
    <sheetView showGridLines="0" tabSelected="1" zoomScale="75" workbookViewId="0">
      <selection activeCell="O8" sqref="O8"/>
    </sheetView>
  </sheetViews>
  <sheetFormatPr defaultRowHeight="12.5" x14ac:dyDescent="0.25"/>
  <cols>
    <col min="1" max="1" width="21.7265625" customWidth="1"/>
    <col min="2" max="2" width="13.54296875" customWidth="1"/>
    <col min="3" max="3" width="13.7265625" customWidth="1"/>
    <col min="4" max="5" width="12.7265625" customWidth="1"/>
    <col min="6" max="6" width="18.453125" customWidth="1"/>
    <col min="7" max="12" width="12.7265625" customWidth="1"/>
    <col min="13" max="13" width="13.81640625" customWidth="1"/>
    <col min="14" max="17" width="12.7265625" customWidth="1"/>
    <col min="18" max="18" width="13.26953125" customWidth="1"/>
    <col min="19" max="19" width="12.7265625" customWidth="1"/>
    <col min="20" max="20" width="9.81640625" customWidth="1"/>
    <col min="21" max="21" width="11.81640625" customWidth="1"/>
    <col min="22" max="22" width="19.7265625" customWidth="1"/>
  </cols>
  <sheetData>
    <row r="1" spans="1:32" ht="20" x14ac:dyDescent="0.4">
      <c r="A1" s="7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9" t="s">
        <v>72</v>
      </c>
      <c r="M1" s="6"/>
      <c r="N1" s="9"/>
      <c r="O1" s="6"/>
      <c r="P1" s="6"/>
      <c r="Q1" s="6"/>
      <c r="R1" s="6"/>
      <c r="S1" s="6"/>
      <c r="T1" s="6"/>
      <c r="U1" s="6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" x14ac:dyDescent="0.4">
      <c r="A2" s="9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3" thickBot="1" x14ac:dyDescent="0.3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2" ht="20.5" thickBot="1" x14ac:dyDescent="0.45">
      <c r="A4" s="12" t="s">
        <v>15</v>
      </c>
      <c r="D4" s="2"/>
      <c r="E4" s="55">
        <v>30</v>
      </c>
      <c r="F4" s="11" t="s">
        <v>21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ht="20.5" thickBot="1" x14ac:dyDescent="0.45">
      <c r="A5" s="12" t="s">
        <v>22</v>
      </c>
      <c r="B5" s="11"/>
      <c r="C5" s="11"/>
      <c r="D5" s="2"/>
      <c r="E5" s="56">
        <v>0</v>
      </c>
      <c r="F5" s="11" t="s">
        <v>23</v>
      </c>
      <c r="G5" s="12" t="s">
        <v>24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2" ht="20.5" thickBot="1" x14ac:dyDescent="0.45">
      <c r="A6" s="12" t="s">
        <v>16</v>
      </c>
      <c r="B6" s="11"/>
      <c r="C6" s="11"/>
      <c r="D6" s="2"/>
      <c r="E6" s="55">
        <v>6.5</v>
      </c>
      <c r="F6" s="11" t="s">
        <v>27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2" ht="20.5" thickBot="1" x14ac:dyDescent="0.45">
      <c r="A7" s="12"/>
      <c r="B7" s="11"/>
      <c r="C7" s="11"/>
      <c r="D7" s="2"/>
      <c r="E7" s="44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2" ht="60.5" thickBot="1" x14ac:dyDescent="0.55000000000000004">
      <c r="A8" s="45" t="s">
        <v>43</v>
      </c>
      <c r="B8" s="11"/>
      <c r="C8" s="11"/>
      <c r="D8" s="2"/>
      <c r="E8" s="58">
        <f>F40/4</f>
        <v>0.2128921741834775</v>
      </c>
      <c r="F8" s="11"/>
      <c r="G8" s="50" t="s">
        <v>42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2" ht="20" x14ac:dyDescent="0.4">
      <c r="A9" s="12"/>
      <c r="B9" s="11"/>
      <c r="C9" s="11"/>
      <c r="D9" s="2"/>
      <c r="E9" s="13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2" ht="18.75" customHeight="1" thickBot="1" x14ac:dyDescent="0.4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</row>
    <row r="11" spans="1:32" ht="66.75" customHeight="1" thickBot="1" x14ac:dyDescent="0.3">
      <c r="A11" s="4" t="s">
        <v>12</v>
      </c>
      <c r="B11" s="128" t="s">
        <v>13</v>
      </c>
      <c r="C11" s="129" t="s">
        <v>17</v>
      </c>
      <c r="D11" s="130" t="s">
        <v>36</v>
      </c>
      <c r="E11" s="129" t="s">
        <v>14</v>
      </c>
      <c r="F11" s="130" t="s">
        <v>18</v>
      </c>
      <c r="G11" s="129" t="s">
        <v>19</v>
      </c>
      <c r="H11" s="136" t="s">
        <v>39</v>
      </c>
      <c r="I11" s="113" t="s">
        <v>29</v>
      </c>
      <c r="J11" s="114" t="s">
        <v>30</v>
      </c>
      <c r="K11" s="115" t="s">
        <v>31</v>
      </c>
      <c r="L11" s="114" t="s">
        <v>32</v>
      </c>
      <c r="M11" s="116" t="s">
        <v>40</v>
      </c>
      <c r="N11" s="101" t="s">
        <v>33</v>
      </c>
      <c r="O11" s="102" t="s">
        <v>34</v>
      </c>
      <c r="P11" s="103" t="s">
        <v>35</v>
      </c>
      <c r="Q11" s="102" t="s">
        <v>37</v>
      </c>
      <c r="R11" s="104" t="s">
        <v>38</v>
      </c>
      <c r="S11" s="32" t="s">
        <v>41</v>
      </c>
    </row>
    <row r="12" spans="1:32" ht="15.5" x14ac:dyDescent="0.35">
      <c r="A12" s="122" t="s">
        <v>0</v>
      </c>
      <c r="B12" s="131">
        <f>'Traffic &amp; Pedestrian Data'!R101</f>
        <v>360</v>
      </c>
      <c r="C12" s="132">
        <f>'Traffic &amp; Pedestrian Data'!S101</f>
        <v>4</v>
      </c>
      <c r="D12" s="132">
        <f>'Traffic &amp; Pedestrian Data'!T101</f>
        <v>44</v>
      </c>
      <c r="E12" s="132">
        <f>'Traffic &amp; Pedestrian Data'!U101</f>
        <v>4</v>
      </c>
      <c r="F12" s="132">
        <f>'Traffic &amp; Pedestrian Data'!V101</f>
        <v>2</v>
      </c>
      <c r="G12" s="132">
        <f>'Traffic &amp; Pedestrian Data'!W101</f>
        <v>9</v>
      </c>
      <c r="H12" s="137">
        <f t="shared" ref="H12:H23" si="0">SUM(B12+(C12*3.81)+(D12*0.44)+(E12*1.22)+(F12*3.04)+(G12*0.52))</f>
        <v>410.24</v>
      </c>
      <c r="I12" s="125">
        <f>'Traffic &amp; Pedestrian Data'!J101</f>
        <v>2</v>
      </c>
      <c r="J12" s="117">
        <f>'Traffic &amp; Pedestrian Data'!K101</f>
        <v>1</v>
      </c>
      <c r="K12" s="117">
        <f>'Traffic &amp; Pedestrian Data'!L101</f>
        <v>6</v>
      </c>
      <c r="L12" s="117">
        <f>'Traffic &amp; Pedestrian Data'!M101</f>
        <v>1</v>
      </c>
      <c r="M12" s="118">
        <f>'Traffic &amp; Pedestrian Data'!N101</f>
        <v>0</v>
      </c>
      <c r="N12" s="110">
        <f>'Traffic &amp; Pedestrian Data'!B101</f>
        <v>0</v>
      </c>
      <c r="O12" s="105">
        <f>'Traffic &amp; Pedestrian Data'!C101</f>
        <v>0</v>
      </c>
      <c r="P12" s="105">
        <f>'Traffic &amp; Pedestrian Data'!D101</f>
        <v>2</v>
      </c>
      <c r="Q12" s="105">
        <f>'Traffic &amp; Pedestrian Data'!E101</f>
        <v>0</v>
      </c>
      <c r="R12" s="106">
        <f>'Traffic &amp; Pedestrian Data'!F101</f>
        <v>0</v>
      </c>
      <c r="S12" s="97">
        <f>(I12*2)+(J12*1.57)+(K12*1)+(L12*6.53)+(M12*7)+(N12*3.64)+(O12*4.27)+(P12*1.81)+(Q12*2.7)+(R12*7)</f>
        <v>21.720000000000002</v>
      </c>
    </row>
    <row r="13" spans="1:32" ht="15.5" x14ac:dyDescent="0.35">
      <c r="A13" s="123" t="s">
        <v>1</v>
      </c>
      <c r="B13" s="133">
        <f>'Traffic &amp; Pedestrian Data'!R102</f>
        <v>513</v>
      </c>
      <c r="C13" s="52">
        <f>'Traffic &amp; Pedestrian Data'!S102</f>
        <v>5</v>
      </c>
      <c r="D13" s="52">
        <f>'Traffic &amp; Pedestrian Data'!T102</f>
        <v>47</v>
      </c>
      <c r="E13" s="52">
        <f>'Traffic &amp; Pedestrian Data'!U102</f>
        <v>9</v>
      </c>
      <c r="F13" s="52">
        <f>'Traffic &amp; Pedestrian Data'!V102</f>
        <v>2</v>
      </c>
      <c r="G13" s="52">
        <f>'Traffic &amp; Pedestrian Data'!W102</f>
        <v>4</v>
      </c>
      <c r="H13" s="138">
        <f t="shared" si="0"/>
        <v>571.87</v>
      </c>
      <c r="I13" s="126">
        <f>'Traffic &amp; Pedestrian Data'!J102</f>
        <v>19</v>
      </c>
      <c r="J13" s="53">
        <f>'Traffic &amp; Pedestrian Data'!K102</f>
        <v>3</v>
      </c>
      <c r="K13" s="53">
        <f>'Traffic &amp; Pedestrian Data'!L102</f>
        <v>13</v>
      </c>
      <c r="L13" s="53">
        <f>'Traffic &amp; Pedestrian Data'!M102</f>
        <v>2</v>
      </c>
      <c r="M13" s="119">
        <f>'Traffic &amp; Pedestrian Data'!N102</f>
        <v>0</v>
      </c>
      <c r="N13" s="111">
        <f>'Traffic &amp; Pedestrian Data'!B102</f>
        <v>7</v>
      </c>
      <c r="O13" s="54">
        <f>'Traffic &amp; Pedestrian Data'!C102</f>
        <v>1</v>
      </c>
      <c r="P13" s="54">
        <f>'Traffic &amp; Pedestrian Data'!D102</f>
        <v>5</v>
      </c>
      <c r="Q13" s="54">
        <f>'Traffic &amp; Pedestrian Data'!E102</f>
        <v>1</v>
      </c>
      <c r="R13" s="107">
        <f>'Traffic &amp; Pedestrian Data'!F102</f>
        <v>1</v>
      </c>
      <c r="S13" s="98">
        <f t="shared" ref="S13:S23" si="1">(I13*2)+(J13*1.57)+(K13*1)+(L13*6.53)+(M13*7)+(N13*3.64)+(O13*4.27)+(P13*1.81)+(Q13*2.7)+(R13*7)</f>
        <v>117.27</v>
      </c>
    </row>
    <row r="14" spans="1:32" ht="15.5" x14ac:dyDescent="0.35">
      <c r="A14" s="122" t="s">
        <v>2</v>
      </c>
      <c r="B14" s="133">
        <f>'Traffic &amp; Pedestrian Data'!R103</f>
        <v>407</v>
      </c>
      <c r="C14" s="52">
        <f>'Traffic &amp; Pedestrian Data'!S103</f>
        <v>4</v>
      </c>
      <c r="D14" s="52">
        <f>'Traffic &amp; Pedestrian Data'!T103</f>
        <v>53</v>
      </c>
      <c r="E14" s="52">
        <f>'Traffic &amp; Pedestrian Data'!U103</f>
        <v>8</v>
      </c>
      <c r="F14" s="52">
        <f>'Traffic &amp; Pedestrian Data'!V103</f>
        <v>0</v>
      </c>
      <c r="G14" s="52">
        <f>'Traffic &amp; Pedestrian Data'!W103</f>
        <v>8</v>
      </c>
      <c r="H14" s="138">
        <f t="shared" si="0"/>
        <v>459.48</v>
      </c>
      <c r="I14" s="126">
        <f>'Traffic &amp; Pedestrian Data'!J103</f>
        <v>1</v>
      </c>
      <c r="J14" s="53">
        <f>'Traffic &amp; Pedestrian Data'!K103</f>
        <v>1</v>
      </c>
      <c r="K14" s="53">
        <f>'Traffic &amp; Pedestrian Data'!L103</f>
        <v>7</v>
      </c>
      <c r="L14" s="53">
        <f>'Traffic &amp; Pedestrian Data'!M103</f>
        <v>2</v>
      </c>
      <c r="M14" s="119">
        <f>'Traffic &amp; Pedestrian Data'!N103</f>
        <v>0</v>
      </c>
      <c r="N14" s="111">
        <f>'Traffic &amp; Pedestrian Data'!B103</f>
        <v>2</v>
      </c>
      <c r="O14" s="54">
        <f>'Traffic &amp; Pedestrian Data'!C103</f>
        <v>0</v>
      </c>
      <c r="P14" s="54">
        <f>'Traffic &amp; Pedestrian Data'!D103</f>
        <v>1</v>
      </c>
      <c r="Q14" s="54">
        <f>'Traffic &amp; Pedestrian Data'!E103</f>
        <v>1</v>
      </c>
      <c r="R14" s="107">
        <f>'Traffic &amp; Pedestrian Data'!F103</f>
        <v>0</v>
      </c>
      <c r="S14" s="99">
        <f t="shared" si="1"/>
        <v>35.420000000000009</v>
      </c>
    </row>
    <row r="15" spans="1:32" ht="15.5" x14ac:dyDescent="0.35">
      <c r="A15" s="123" t="s">
        <v>3</v>
      </c>
      <c r="B15" s="133">
        <f>'Traffic &amp; Pedestrian Data'!R104</f>
        <v>377</v>
      </c>
      <c r="C15" s="52">
        <f>'Traffic &amp; Pedestrian Data'!S104</f>
        <v>4</v>
      </c>
      <c r="D15" s="52">
        <f>'Traffic &amp; Pedestrian Data'!T104</f>
        <v>52</v>
      </c>
      <c r="E15" s="52">
        <f>'Traffic &amp; Pedestrian Data'!U104</f>
        <v>12</v>
      </c>
      <c r="F15" s="52">
        <f>'Traffic &amp; Pedestrian Data'!V104</f>
        <v>4</v>
      </c>
      <c r="G15" s="52">
        <f>'Traffic &amp; Pedestrian Data'!W104</f>
        <v>10</v>
      </c>
      <c r="H15" s="138">
        <f t="shared" si="0"/>
        <v>447.12</v>
      </c>
      <c r="I15" s="126">
        <f>'Traffic &amp; Pedestrian Data'!J104</f>
        <v>2</v>
      </c>
      <c r="J15" s="53">
        <f>'Traffic &amp; Pedestrian Data'!K104</f>
        <v>0</v>
      </c>
      <c r="K15" s="53">
        <f>'Traffic &amp; Pedestrian Data'!L104</f>
        <v>8</v>
      </c>
      <c r="L15" s="53">
        <f>'Traffic &amp; Pedestrian Data'!M104</f>
        <v>2</v>
      </c>
      <c r="M15" s="119">
        <f>'Traffic &amp; Pedestrian Data'!N104</f>
        <v>0</v>
      </c>
      <c r="N15" s="111">
        <f>'Traffic &amp; Pedestrian Data'!B104</f>
        <v>0</v>
      </c>
      <c r="O15" s="54">
        <f>'Traffic &amp; Pedestrian Data'!C104</f>
        <v>0</v>
      </c>
      <c r="P15" s="54">
        <f>'Traffic &amp; Pedestrian Data'!D104</f>
        <v>3</v>
      </c>
      <c r="Q15" s="54">
        <f>'Traffic &amp; Pedestrian Data'!E104</f>
        <v>0</v>
      </c>
      <c r="R15" s="107">
        <f>'Traffic &amp; Pedestrian Data'!F104</f>
        <v>0</v>
      </c>
      <c r="S15" s="98">
        <f t="shared" si="1"/>
        <v>30.490000000000002</v>
      </c>
    </row>
    <row r="16" spans="1:32" ht="15.5" x14ac:dyDescent="0.35">
      <c r="A16" s="122" t="s">
        <v>4</v>
      </c>
      <c r="B16" s="133">
        <f>'Traffic &amp; Pedestrian Data'!R105</f>
        <v>434</v>
      </c>
      <c r="C16" s="52">
        <f>'Traffic &amp; Pedestrian Data'!S105</f>
        <v>4</v>
      </c>
      <c r="D16" s="52">
        <f>'Traffic &amp; Pedestrian Data'!T105</f>
        <v>49</v>
      </c>
      <c r="E16" s="52">
        <f>'Traffic &amp; Pedestrian Data'!U105</f>
        <v>9</v>
      </c>
      <c r="F16" s="52">
        <f>'Traffic &amp; Pedestrian Data'!V105</f>
        <v>2</v>
      </c>
      <c r="G16" s="52">
        <f>'Traffic &amp; Pedestrian Data'!W105</f>
        <v>6</v>
      </c>
      <c r="H16" s="138">
        <f t="shared" si="0"/>
        <v>490.98</v>
      </c>
      <c r="I16" s="126">
        <f>'Traffic &amp; Pedestrian Data'!J105</f>
        <v>1</v>
      </c>
      <c r="J16" s="53">
        <f>'Traffic &amp; Pedestrian Data'!K105</f>
        <v>1</v>
      </c>
      <c r="K16" s="53">
        <f>'Traffic &amp; Pedestrian Data'!L105</f>
        <v>6</v>
      </c>
      <c r="L16" s="53">
        <f>'Traffic &amp; Pedestrian Data'!M105</f>
        <v>1</v>
      </c>
      <c r="M16" s="119">
        <f>'Traffic &amp; Pedestrian Data'!N105</f>
        <v>0</v>
      </c>
      <c r="N16" s="111">
        <f>'Traffic &amp; Pedestrian Data'!B105</f>
        <v>1</v>
      </c>
      <c r="O16" s="54">
        <f>'Traffic &amp; Pedestrian Data'!C105</f>
        <v>0</v>
      </c>
      <c r="P16" s="54">
        <f>'Traffic &amp; Pedestrian Data'!D105</f>
        <v>7</v>
      </c>
      <c r="Q16" s="54">
        <f>'Traffic &amp; Pedestrian Data'!E105</f>
        <v>1</v>
      </c>
      <c r="R16" s="107">
        <f>'Traffic &amp; Pedestrian Data'!F105</f>
        <v>0</v>
      </c>
      <c r="S16" s="99">
        <f t="shared" si="1"/>
        <v>35.110000000000007</v>
      </c>
    </row>
    <row r="17" spans="1:19" ht="15.5" x14ac:dyDescent="0.35">
      <c r="A17" s="123" t="s">
        <v>5</v>
      </c>
      <c r="B17" s="133">
        <f>'Traffic &amp; Pedestrian Data'!R106</f>
        <v>446</v>
      </c>
      <c r="C17" s="52">
        <f>'Traffic &amp; Pedestrian Data'!S106</f>
        <v>4</v>
      </c>
      <c r="D17" s="52">
        <f>'Traffic &amp; Pedestrian Data'!T106</f>
        <v>55</v>
      </c>
      <c r="E17" s="52">
        <f>'Traffic &amp; Pedestrian Data'!U106</f>
        <v>9</v>
      </c>
      <c r="F17" s="52">
        <f>'Traffic &amp; Pedestrian Data'!V106</f>
        <v>0</v>
      </c>
      <c r="G17" s="52">
        <f>'Traffic &amp; Pedestrian Data'!W106</f>
        <v>0</v>
      </c>
      <c r="H17" s="138">
        <f t="shared" si="0"/>
        <v>496.42</v>
      </c>
      <c r="I17" s="126">
        <f>'Traffic &amp; Pedestrian Data'!J106</f>
        <v>1</v>
      </c>
      <c r="J17" s="53">
        <f>'Traffic &amp; Pedestrian Data'!K106</f>
        <v>3</v>
      </c>
      <c r="K17" s="53">
        <f>'Traffic &amp; Pedestrian Data'!L106</f>
        <v>4</v>
      </c>
      <c r="L17" s="53">
        <f>'Traffic &amp; Pedestrian Data'!M106</f>
        <v>3</v>
      </c>
      <c r="M17" s="119">
        <f>'Traffic &amp; Pedestrian Data'!N106</f>
        <v>0</v>
      </c>
      <c r="N17" s="111">
        <f>'Traffic &amp; Pedestrian Data'!B106</f>
        <v>0</v>
      </c>
      <c r="O17" s="54">
        <f>'Traffic &amp; Pedestrian Data'!C106</f>
        <v>3</v>
      </c>
      <c r="P17" s="54">
        <f>'Traffic &amp; Pedestrian Data'!D106</f>
        <v>5</v>
      </c>
      <c r="Q17" s="54">
        <f>'Traffic &amp; Pedestrian Data'!E106</f>
        <v>3</v>
      </c>
      <c r="R17" s="107">
        <f>'Traffic &amp; Pedestrian Data'!F106</f>
        <v>0</v>
      </c>
      <c r="S17" s="98">
        <f t="shared" si="1"/>
        <v>60.26</v>
      </c>
    </row>
    <row r="18" spans="1:19" ht="15.5" x14ac:dyDescent="0.35">
      <c r="A18" s="122" t="s">
        <v>6</v>
      </c>
      <c r="B18" s="133">
        <f>'Traffic &amp; Pedestrian Data'!R107</f>
        <v>355</v>
      </c>
      <c r="C18" s="52">
        <f>'Traffic &amp; Pedestrian Data'!S107</f>
        <v>4</v>
      </c>
      <c r="D18" s="52">
        <f>'Traffic &amp; Pedestrian Data'!T107</f>
        <v>41</v>
      </c>
      <c r="E18" s="52">
        <f>'Traffic &amp; Pedestrian Data'!U107</f>
        <v>8</v>
      </c>
      <c r="F18" s="52">
        <f>'Traffic &amp; Pedestrian Data'!V107</f>
        <v>1</v>
      </c>
      <c r="G18" s="52">
        <f>'Traffic &amp; Pedestrian Data'!W107</f>
        <v>1</v>
      </c>
      <c r="H18" s="138">
        <f t="shared" si="0"/>
        <v>401.6</v>
      </c>
      <c r="I18" s="126">
        <f>'Traffic &amp; Pedestrian Data'!J107</f>
        <v>0</v>
      </c>
      <c r="J18" s="53">
        <f>'Traffic &amp; Pedestrian Data'!K107</f>
        <v>0</v>
      </c>
      <c r="K18" s="53">
        <f>'Traffic &amp; Pedestrian Data'!L107</f>
        <v>6</v>
      </c>
      <c r="L18" s="53">
        <f>'Traffic &amp; Pedestrian Data'!M107</f>
        <v>2</v>
      </c>
      <c r="M18" s="119">
        <f>'Traffic &amp; Pedestrian Data'!N107</f>
        <v>0</v>
      </c>
      <c r="N18" s="111">
        <f>'Traffic &amp; Pedestrian Data'!B107</f>
        <v>0</v>
      </c>
      <c r="O18" s="54">
        <f>'Traffic &amp; Pedestrian Data'!C107</f>
        <v>0</v>
      </c>
      <c r="P18" s="54">
        <f>'Traffic &amp; Pedestrian Data'!D107</f>
        <v>7</v>
      </c>
      <c r="Q18" s="54">
        <f>'Traffic &amp; Pedestrian Data'!E107</f>
        <v>0</v>
      </c>
      <c r="R18" s="107">
        <f>'Traffic &amp; Pedestrian Data'!F107</f>
        <v>0</v>
      </c>
      <c r="S18" s="99">
        <f t="shared" si="1"/>
        <v>31.730000000000004</v>
      </c>
    </row>
    <row r="19" spans="1:19" ht="15.5" x14ac:dyDescent="0.35">
      <c r="A19" s="123" t="s">
        <v>7</v>
      </c>
      <c r="B19" s="133">
        <f>'Traffic &amp; Pedestrian Data'!R108</f>
        <v>400</v>
      </c>
      <c r="C19" s="52">
        <f>'Traffic &amp; Pedestrian Data'!S108</f>
        <v>6</v>
      </c>
      <c r="D19" s="52">
        <f>'Traffic &amp; Pedestrian Data'!T108</f>
        <v>57</v>
      </c>
      <c r="E19" s="52">
        <f>'Traffic &amp; Pedestrian Data'!U108</f>
        <v>5</v>
      </c>
      <c r="F19" s="52">
        <f>'Traffic &amp; Pedestrian Data'!V108</f>
        <v>3</v>
      </c>
      <c r="G19" s="52">
        <f>'Traffic &amp; Pedestrian Data'!W108</f>
        <v>5</v>
      </c>
      <c r="H19" s="138">
        <f t="shared" si="0"/>
        <v>465.76000000000005</v>
      </c>
      <c r="I19" s="126">
        <f>'Traffic &amp; Pedestrian Data'!J108</f>
        <v>13</v>
      </c>
      <c r="J19" s="53">
        <f>'Traffic &amp; Pedestrian Data'!K108</f>
        <v>1</v>
      </c>
      <c r="K19" s="53">
        <f>'Traffic &amp; Pedestrian Data'!L108</f>
        <v>7</v>
      </c>
      <c r="L19" s="53">
        <f>'Traffic &amp; Pedestrian Data'!M108</f>
        <v>0</v>
      </c>
      <c r="M19" s="119">
        <f>'Traffic &amp; Pedestrian Data'!N108</f>
        <v>0</v>
      </c>
      <c r="N19" s="111">
        <f>'Traffic &amp; Pedestrian Data'!B108</f>
        <v>6</v>
      </c>
      <c r="O19" s="54">
        <f>'Traffic &amp; Pedestrian Data'!C108</f>
        <v>1</v>
      </c>
      <c r="P19" s="54">
        <f>'Traffic &amp; Pedestrian Data'!D108</f>
        <v>10</v>
      </c>
      <c r="Q19" s="54">
        <f>'Traffic &amp; Pedestrian Data'!E108</f>
        <v>0</v>
      </c>
      <c r="R19" s="107">
        <f>'Traffic &amp; Pedestrian Data'!F108</f>
        <v>0</v>
      </c>
      <c r="S19" s="98">
        <f t="shared" si="1"/>
        <v>78.78</v>
      </c>
    </row>
    <row r="20" spans="1:19" ht="15.5" x14ac:dyDescent="0.35">
      <c r="A20" s="122" t="s">
        <v>8</v>
      </c>
      <c r="B20" s="133">
        <f>'Traffic &amp; Pedestrian Data'!R109</f>
        <v>436</v>
      </c>
      <c r="C20" s="52">
        <f>'Traffic &amp; Pedestrian Data'!S109</f>
        <v>4</v>
      </c>
      <c r="D20" s="52">
        <f>'Traffic &amp; Pedestrian Data'!T109</f>
        <v>62</v>
      </c>
      <c r="E20" s="52">
        <f>'Traffic &amp; Pedestrian Data'!U109</f>
        <v>10</v>
      </c>
      <c r="F20" s="52">
        <f>'Traffic &amp; Pedestrian Data'!V109</f>
        <v>1</v>
      </c>
      <c r="G20" s="52">
        <f>'Traffic &amp; Pedestrian Data'!W109</f>
        <v>10</v>
      </c>
      <c r="H20" s="138">
        <f t="shared" si="0"/>
        <v>498.96</v>
      </c>
      <c r="I20" s="126">
        <f>'Traffic &amp; Pedestrian Data'!J109</f>
        <v>7</v>
      </c>
      <c r="J20" s="53">
        <f>'Traffic &amp; Pedestrian Data'!K109</f>
        <v>5</v>
      </c>
      <c r="K20" s="53">
        <f>'Traffic &amp; Pedestrian Data'!L109</f>
        <v>0</v>
      </c>
      <c r="L20" s="53">
        <f>'Traffic &amp; Pedestrian Data'!M109</f>
        <v>0</v>
      </c>
      <c r="M20" s="119">
        <f>'Traffic &amp; Pedestrian Data'!N109</f>
        <v>0</v>
      </c>
      <c r="N20" s="111">
        <f>'Traffic &amp; Pedestrian Data'!B109</f>
        <v>6</v>
      </c>
      <c r="O20" s="54">
        <f>'Traffic &amp; Pedestrian Data'!C109</f>
        <v>1</v>
      </c>
      <c r="P20" s="54">
        <f>'Traffic &amp; Pedestrian Data'!D109</f>
        <v>5</v>
      </c>
      <c r="Q20" s="54">
        <f>'Traffic &amp; Pedestrian Data'!E109</f>
        <v>1</v>
      </c>
      <c r="R20" s="107">
        <f>'Traffic &amp; Pedestrian Data'!F109</f>
        <v>0</v>
      </c>
      <c r="S20" s="99">
        <f t="shared" si="1"/>
        <v>59.709999999999994</v>
      </c>
    </row>
    <row r="21" spans="1:19" ht="15.5" x14ac:dyDescent="0.35">
      <c r="A21" s="123" t="s">
        <v>9</v>
      </c>
      <c r="B21" s="133">
        <f>'Traffic &amp; Pedestrian Data'!R110</f>
        <v>427</v>
      </c>
      <c r="C21" s="52">
        <f>'Traffic &amp; Pedestrian Data'!S110</f>
        <v>2</v>
      </c>
      <c r="D21" s="52">
        <f>'Traffic &amp; Pedestrian Data'!T110</f>
        <v>70</v>
      </c>
      <c r="E21" s="52">
        <f>'Traffic &amp; Pedestrian Data'!U110</f>
        <v>3</v>
      </c>
      <c r="F21" s="52">
        <f>'Traffic &amp; Pedestrian Data'!V110</f>
        <v>2</v>
      </c>
      <c r="G21" s="52">
        <f>'Traffic &amp; Pedestrian Data'!W110</f>
        <v>3</v>
      </c>
      <c r="H21" s="138">
        <f t="shared" si="0"/>
        <v>476.72</v>
      </c>
      <c r="I21" s="126">
        <f>'Traffic &amp; Pedestrian Data'!J110</f>
        <v>3</v>
      </c>
      <c r="J21" s="53">
        <f>'Traffic &amp; Pedestrian Data'!K110</f>
        <v>4</v>
      </c>
      <c r="K21" s="53">
        <f>'Traffic &amp; Pedestrian Data'!L110</f>
        <v>5</v>
      </c>
      <c r="L21" s="53">
        <f>'Traffic &amp; Pedestrian Data'!M110</f>
        <v>2</v>
      </c>
      <c r="M21" s="119">
        <f>'Traffic &amp; Pedestrian Data'!N110</f>
        <v>0</v>
      </c>
      <c r="N21" s="111">
        <f>'Traffic &amp; Pedestrian Data'!B110</f>
        <v>0</v>
      </c>
      <c r="O21" s="54">
        <f>'Traffic &amp; Pedestrian Data'!C110</f>
        <v>2</v>
      </c>
      <c r="P21" s="54">
        <f>'Traffic &amp; Pedestrian Data'!D110</f>
        <v>2</v>
      </c>
      <c r="Q21" s="54">
        <f>'Traffic &amp; Pedestrian Data'!E110</f>
        <v>0</v>
      </c>
      <c r="R21" s="107">
        <f>'Traffic &amp; Pedestrian Data'!F110</f>
        <v>0</v>
      </c>
      <c r="S21" s="98">
        <f t="shared" si="1"/>
        <v>42.5</v>
      </c>
    </row>
    <row r="22" spans="1:19" ht="15.5" x14ac:dyDescent="0.35">
      <c r="A22" s="123" t="s">
        <v>10</v>
      </c>
      <c r="B22" s="133">
        <f>'Traffic &amp; Pedestrian Data'!R111</f>
        <v>540</v>
      </c>
      <c r="C22" s="52">
        <f>'Traffic &amp; Pedestrian Data'!S111</f>
        <v>4</v>
      </c>
      <c r="D22" s="52">
        <f>'Traffic &amp; Pedestrian Data'!T111</f>
        <v>51</v>
      </c>
      <c r="E22" s="52">
        <f>'Traffic &amp; Pedestrian Data'!U111</f>
        <v>2</v>
      </c>
      <c r="F22" s="52">
        <f>'Traffic &amp; Pedestrian Data'!V111</f>
        <v>4</v>
      </c>
      <c r="G22" s="52">
        <f>'Traffic &amp; Pedestrian Data'!W111</f>
        <v>5</v>
      </c>
      <c r="H22" s="138">
        <f t="shared" si="0"/>
        <v>594.88000000000011</v>
      </c>
      <c r="I22" s="126">
        <f>'Traffic &amp; Pedestrian Data'!J111</f>
        <v>0</v>
      </c>
      <c r="J22" s="53">
        <f>'Traffic &amp; Pedestrian Data'!K111</f>
        <v>1</v>
      </c>
      <c r="K22" s="53">
        <f>'Traffic &amp; Pedestrian Data'!L111</f>
        <v>7</v>
      </c>
      <c r="L22" s="53">
        <f>'Traffic &amp; Pedestrian Data'!M111</f>
        <v>0</v>
      </c>
      <c r="M22" s="119">
        <f>'Traffic &amp; Pedestrian Data'!N111</f>
        <v>0</v>
      </c>
      <c r="N22" s="111">
        <f>'Traffic &amp; Pedestrian Data'!B111</f>
        <v>0</v>
      </c>
      <c r="O22" s="54">
        <f>'Traffic &amp; Pedestrian Data'!C111</f>
        <v>2</v>
      </c>
      <c r="P22" s="54">
        <f>'Traffic &amp; Pedestrian Data'!D111</f>
        <v>4</v>
      </c>
      <c r="Q22" s="54">
        <f>'Traffic &amp; Pedestrian Data'!E111</f>
        <v>0</v>
      </c>
      <c r="R22" s="107">
        <f>'Traffic &amp; Pedestrian Data'!F111</f>
        <v>0</v>
      </c>
      <c r="S22" s="98">
        <f t="shared" si="1"/>
        <v>24.35</v>
      </c>
    </row>
    <row r="23" spans="1:19" ht="16" thickBot="1" x14ac:dyDescent="0.4">
      <c r="A23" s="124" t="s">
        <v>11</v>
      </c>
      <c r="B23" s="134">
        <f>'Traffic &amp; Pedestrian Data'!R112</f>
        <v>0</v>
      </c>
      <c r="C23" s="135">
        <f>'Traffic &amp; Pedestrian Data'!S112</f>
        <v>0</v>
      </c>
      <c r="D23" s="135">
        <f>'Traffic &amp; Pedestrian Data'!T112</f>
        <v>0</v>
      </c>
      <c r="E23" s="135">
        <f>'Traffic &amp; Pedestrian Data'!U112</f>
        <v>0</v>
      </c>
      <c r="F23" s="135">
        <f>'Traffic &amp; Pedestrian Data'!V112</f>
        <v>0</v>
      </c>
      <c r="G23" s="135">
        <f>'Traffic &amp; Pedestrian Data'!W112</f>
        <v>0</v>
      </c>
      <c r="H23" s="139">
        <f t="shared" si="0"/>
        <v>0</v>
      </c>
      <c r="I23" s="127">
        <f>'Traffic &amp; Pedestrian Data'!J112</f>
        <v>0</v>
      </c>
      <c r="J23" s="120">
        <f>'Traffic &amp; Pedestrian Data'!K112</f>
        <v>0</v>
      </c>
      <c r="K23" s="120">
        <f>'Traffic &amp; Pedestrian Data'!L112</f>
        <v>0</v>
      </c>
      <c r="L23" s="120">
        <f>'Traffic &amp; Pedestrian Data'!M112</f>
        <v>0</v>
      </c>
      <c r="M23" s="121">
        <f>'Traffic &amp; Pedestrian Data'!N112</f>
        <v>0</v>
      </c>
      <c r="N23" s="112">
        <f>'Traffic &amp; Pedestrian Data'!B112</f>
        <v>0</v>
      </c>
      <c r="O23" s="108">
        <f>'Traffic &amp; Pedestrian Data'!C112</f>
        <v>0</v>
      </c>
      <c r="P23" s="108">
        <f>'Traffic &amp; Pedestrian Data'!D112</f>
        <v>0</v>
      </c>
      <c r="Q23" s="108">
        <f>'Traffic &amp; Pedestrian Data'!E112</f>
        <v>0</v>
      </c>
      <c r="R23" s="109">
        <f>'Traffic &amp; Pedestrian Data'!F112</f>
        <v>0</v>
      </c>
      <c r="S23" s="100">
        <f t="shared" si="1"/>
        <v>0</v>
      </c>
    </row>
    <row r="24" spans="1:19" ht="15.5" x14ac:dyDescent="0.3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25"/>
    </row>
    <row r="25" spans="1:19" ht="16" thickBot="1" x14ac:dyDescent="0.4">
      <c r="A25" s="6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7" thickBot="1" x14ac:dyDescent="0.45">
      <c r="A26" s="4" t="s">
        <v>12</v>
      </c>
      <c r="B26" s="33" t="s">
        <v>45</v>
      </c>
      <c r="C26" s="26" t="s">
        <v>26</v>
      </c>
      <c r="D26" s="27" t="s">
        <v>28</v>
      </c>
      <c r="E26" s="28" t="s">
        <v>20</v>
      </c>
      <c r="F26" s="30" t="s">
        <v>44</v>
      </c>
      <c r="G26" s="38"/>
      <c r="H26" s="50"/>
      <c r="J26" s="24"/>
      <c r="L26" s="24"/>
      <c r="M26" s="24"/>
      <c r="N26" s="24"/>
      <c r="O26" s="24"/>
      <c r="P26" s="24"/>
      <c r="Q26" s="24"/>
      <c r="R26" s="24"/>
      <c r="S26" s="24"/>
    </row>
    <row r="27" spans="1:19" ht="20" hidden="1" x14ac:dyDescent="0.4">
      <c r="A27" s="43" t="s">
        <v>0</v>
      </c>
      <c r="B27" s="49">
        <f>$S12*($H12*$H12)</f>
        <v>3655407.747072001</v>
      </c>
      <c r="C27" s="42">
        <f>$A$59</f>
        <v>1</v>
      </c>
      <c r="D27" s="41">
        <f>$A$65</f>
        <v>1</v>
      </c>
      <c r="E27" s="39">
        <f>1*$A$49</f>
        <v>1</v>
      </c>
      <c r="F27" s="47">
        <f t="shared" ref="F27:F38" si="2">$B27*$C27*$D27*E27</f>
        <v>3655407.747072001</v>
      </c>
      <c r="G27" s="34"/>
      <c r="H27" s="51" t="s">
        <v>46</v>
      </c>
      <c r="I27" s="2"/>
      <c r="J27" s="25"/>
      <c r="L27" s="24"/>
      <c r="M27" s="24"/>
      <c r="N27" s="24"/>
      <c r="O27" s="24"/>
      <c r="P27" s="24"/>
      <c r="Q27" s="24"/>
      <c r="R27" s="24"/>
      <c r="S27" s="24"/>
    </row>
    <row r="28" spans="1:19" ht="15.5" x14ac:dyDescent="0.35">
      <c r="A28" s="2" t="s">
        <v>1</v>
      </c>
      <c r="B28" s="57">
        <f t="shared" ref="B28:B38" si="3">$S13*($H13*$H13)</f>
        <v>38351429.267462999</v>
      </c>
      <c r="C28" s="36">
        <f t="shared" ref="C28:C38" si="4">$A$59</f>
        <v>1</v>
      </c>
      <c r="D28" s="35">
        <f t="shared" ref="D28:D38" si="5">$A$65</f>
        <v>1</v>
      </c>
      <c r="E28" s="40">
        <f t="shared" ref="E28:E38" si="6">1*$A$49</f>
        <v>1</v>
      </c>
      <c r="F28" s="48">
        <f t="shared" si="2"/>
        <v>38351429.267462999</v>
      </c>
      <c r="G28" s="37"/>
      <c r="H28" s="2"/>
      <c r="I28" s="29"/>
      <c r="J28" s="25"/>
      <c r="L28" s="24"/>
      <c r="M28" s="24"/>
      <c r="N28" s="24"/>
      <c r="O28" s="24"/>
      <c r="P28" s="24"/>
      <c r="Q28" s="24"/>
      <c r="R28" s="24"/>
      <c r="S28" s="24"/>
    </row>
    <row r="29" spans="1:19" ht="15.5" hidden="1" x14ac:dyDescent="0.35">
      <c r="A29" s="2" t="s">
        <v>2</v>
      </c>
      <c r="B29" s="57">
        <f t="shared" si="3"/>
        <v>7477936.6495680027</v>
      </c>
      <c r="C29" s="36">
        <f t="shared" si="4"/>
        <v>1</v>
      </c>
      <c r="D29" s="35">
        <f t="shared" si="5"/>
        <v>1</v>
      </c>
      <c r="E29" s="40">
        <f t="shared" si="6"/>
        <v>1</v>
      </c>
      <c r="F29" s="48">
        <f t="shared" si="2"/>
        <v>7477936.6495680027</v>
      </c>
      <c r="G29" s="31"/>
      <c r="H29" s="2"/>
      <c r="I29" s="29"/>
      <c r="J29" s="25"/>
      <c r="L29" s="24"/>
      <c r="M29" s="24"/>
      <c r="N29" s="24"/>
      <c r="O29" s="24"/>
      <c r="P29" s="24"/>
      <c r="Q29" s="24"/>
      <c r="R29" s="24"/>
      <c r="S29" s="24"/>
    </row>
    <row r="30" spans="1:19" ht="15.5" hidden="1" x14ac:dyDescent="0.35">
      <c r="A30" s="2" t="s">
        <v>3</v>
      </c>
      <c r="B30" s="57">
        <f t="shared" si="3"/>
        <v>6095447.8162560007</v>
      </c>
      <c r="C30" s="36">
        <f t="shared" si="4"/>
        <v>1</v>
      </c>
      <c r="D30" s="35">
        <f t="shared" si="5"/>
        <v>1</v>
      </c>
      <c r="E30" s="40">
        <f t="shared" si="6"/>
        <v>1</v>
      </c>
      <c r="F30" s="48">
        <f t="shared" si="2"/>
        <v>6095447.8162560007</v>
      </c>
      <c r="G30" s="31"/>
      <c r="H30" s="2"/>
      <c r="I30" s="29"/>
      <c r="J30" s="25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.5" hidden="1" x14ac:dyDescent="0.35">
      <c r="A31" s="2" t="s">
        <v>4</v>
      </c>
      <c r="B31" s="57">
        <f t="shared" si="3"/>
        <v>8463664.363644002</v>
      </c>
      <c r="C31" s="36">
        <f t="shared" si="4"/>
        <v>1</v>
      </c>
      <c r="D31" s="35">
        <f t="shared" si="5"/>
        <v>1</v>
      </c>
      <c r="E31" s="40">
        <f t="shared" si="6"/>
        <v>1</v>
      </c>
      <c r="F31" s="48">
        <f t="shared" si="2"/>
        <v>8463664.363644002</v>
      </c>
      <c r="G31" s="31"/>
      <c r="I31" s="29"/>
      <c r="J31" s="25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5.5" x14ac:dyDescent="0.35">
      <c r="A32" s="2" t="s">
        <v>5</v>
      </c>
      <c r="B32" s="57">
        <f t="shared" si="3"/>
        <v>14850041.516264001</v>
      </c>
      <c r="C32" s="36">
        <f t="shared" si="4"/>
        <v>1</v>
      </c>
      <c r="D32" s="35">
        <f t="shared" si="5"/>
        <v>1</v>
      </c>
      <c r="E32" s="40">
        <f t="shared" si="6"/>
        <v>1</v>
      </c>
      <c r="F32" s="48">
        <f t="shared" si="2"/>
        <v>14850041.516264001</v>
      </c>
      <c r="G32" s="31"/>
      <c r="H32" s="2"/>
      <c r="I32" s="29"/>
      <c r="J32" s="25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5" hidden="1" x14ac:dyDescent="0.35">
      <c r="A33" s="2" t="s">
        <v>6</v>
      </c>
      <c r="B33" s="57">
        <f t="shared" si="3"/>
        <v>5117495.6288000019</v>
      </c>
      <c r="C33" s="36">
        <f t="shared" si="4"/>
        <v>1</v>
      </c>
      <c r="D33" s="35">
        <f t="shared" si="5"/>
        <v>1</v>
      </c>
      <c r="E33" s="40">
        <f t="shared" si="6"/>
        <v>1</v>
      </c>
      <c r="F33" s="48">
        <f t="shared" si="2"/>
        <v>5117495.6288000019</v>
      </c>
      <c r="G33" s="31"/>
      <c r="H33" s="2"/>
      <c r="I33" s="29"/>
      <c r="J33" s="25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5.5" x14ac:dyDescent="0.35">
      <c r="A34" s="2" t="s">
        <v>7</v>
      </c>
      <c r="B34" s="57">
        <f t="shared" si="3"/>
        <v>17089932.707328003</v>
      </c>
      <c r="C34" s="36">
        <f t="shared" si="4"/>
        <v>1</v>
      </c>
      <c r="D34" s="35">
        <f t="shared" si="5"/>
        <v>1</v>
      </c>
      <c r="E34" s="40">
        <f t="shared" si="6"/>
        <v>1</v>
      </c>
      <c r="F34" s="48">
        <f t="shared" si="2"/>
        <v>17089932.707328003</v>
      </c>
      <c r="G34" s="31"/>
      <c r="I34" s="29"/>
      <c r="J34" s="25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5.5" x14ac:dyDescent="0.35">
      <c r="A35" s="2" t="s">
        <v>8</v>
      </c>
      <c r="B35" s="57">
        <f t="shared" si="3"/>
        <v>14865466.182335997</v>
      </c>
      <c r="C35" s="36">
        <f t="shared" si="4"/>
        <v>1</v>
      </c>
      <c r="D35" s="35">
        <f t="shared" si="5"/>
        <v>1</v>
      </c>
      <c r="E35" s="40">
        <f t="shared" si="6"/>
        <v>1</v>
      </c>
      <c r="F35" s="48">
        <f t="shared" si="2"/>
        <v>14865466.182335997</v>
      </c>
      <c r="G35" s="31"/>
      <c r="I35" s="29"/>
      <c r="J35" s="25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.5" hidden="1" x14ac:dyDescent="0.35">
      <c r="A36" s="2" t="s">
        <v>9</v>
      </c>
      <c r="B36" s="57">
        <f t="shared" si="3"/>
        <v>9658633.2320000008</v>
      </c>
      <c r="C36" s="36">
        <f t="shared" si="4"/>
        <v>1</v>
      </c>
      <c r="D36" s="35">
        <f t="shared" si="5"/>
        <v>1</v>
      </c>
      <c r="E36" s="40">
        <f t="shared" si="6"/>
        <v>1</v>
      </c>
      <c r="F36" s="48">
        <f t="shared" si="2"/>
        <v>9658633.2320000008</v>
      </c>
      <c r="G36" s="31"/>
      <c r="H36" s="2"/>
      <c r="I36" s="29"/>
      <c r="J36" s="25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5.5" hidden="1" x14ac:dyDescent="0.35">
      <c r="A37" s="2" t="s">
        <v>10</v>
      </c>
      <c r="B37" s="57">
        <f t="shared" si="3"/>
        <v>8617031.9206400029</v>
      </c>
      <c r="C37" s="36">
        <f t="shared" si="4"/>
        <v>1</v>
      </c>
      <c r="D37" s="35">
        <f t="shared" si="5"/>
        <v>1</v>
      </c>
      <c r="E37" s="40">
        <f t="shared" si="6"/>
        <v>1</v>
      </c>
      <c r="F37" s="48">
        <f t="shared" si="2"/>
        <v>8617031.9206400029</v>
      </c>
      <c r="G37" s="31"/>
      <c r="I37" s="29"/>
      <c r="J37" s="25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5.5" hidden="1" x14ac:dyDescent="0.35">
      <c r="A38" s="2" t="s">
        <v>11</v>
      </c>
      <c r="B38" s="57">
        <f t="shared" si="3"/>
        <v>0</v>
      </c>
      <c r="C38" s="36">
        <f t="shared" si="4"/>
        <v>1</v>
      </c>
      <c r="D38" s="35">
        <f t="shared" si="5"/>
        <v>1</v>
      </c>
      <c r="E38" s="40">
        <f t="shared" si="6"/>
        <v>1</v>
      </c>
      <c r="F38" s="48">
        <f t="shared" si="2"/>
        <v>0</v>
      </c>
      <c r="G38" s="31"/>
      <c r="I38" s="29"/>
      <c r="J38" s="25"/>
      <c r="K38" s="24"/>
      <c r="L38" s="24"/>
      <c r="M38" s="24"/>
      <c r="N38" s="24"/>
      <c r="O38" s="24"/>
      <c r="P38" s="24"/>
      <c r="Q38" s="24"/>
      <c r="R38" s="24"/>
      <c r="S38" s="24"/>
    </row>
    <row r="39" spans="1:19" x14ac:dyDescent="0.25">
      <c r="A39" s="2"/>
      <c r="B39" s="2"/>
      <c r="C39" s="2"/>
      <c r="D39" s="2"/>
      <c r="E39" s="2"/>
      <c r="F39" s="2"/>
      <c r="G39" s="2"/>
    </row>
    <row r="40" spans="1:19" ht="15.5" hidden="1" x14ac:dyDescent="0.35">
      <c r="A40" s="2"/>
      <c r="B40" s="2"/>
      <c r="C40" s="2"/>
      <c r="D40" s="2"/>
      <c r="E40" s="2"/>
      <c r="F40" s="34">
        <f>(SUBTOTAL(9,F27:F39))/100000000</f>
        <v>0.85156869673391</v>
      </c>
      <c r="G40" s="2"/>
    </row>
    <row r="41" spans="1:19" ht="15.5" hidden="1" x14ac:dyDescent="0.25">
      <c r="A41" s="38"/>
    </row>
    <row r="42" spans="1:19" ht="15.5" hidden="1" x14ac:dyDescent="0.35">
      <c r="A42" s="34"/>
    </row>
    <row r="43" spans="1:19" ht="16" hidden="1" thickBot="1" x14ac:dyDescent="0.4">
      <c r="A43" s="37"/>
    </row>
    <row r="44" spans="1:19" ht="16" hidden="1" thickBot="1" x14ac:dyDescent="0.4">
      <c r="A44" s="46" t="s">
        <v>20</v>
      </c>
    </row>
    <row r="45" spans="1:19" hidden="1" x14ac:dyDescent="0.25">
      <c r="A45" s="19">
        <f>IF(E4=30,1)</f>
        <v>1</v>
      </c>
    </row>
    <row r="46" spans="1:19" hidden="1" x14ac:dyDescent="0.25">
      <c r="A46" s="20" t="b">
        <f>IF(E4=40,1.1)</f>
        <v>0</v>
      </c>
      <c r="C46" s="1"/>
    </row>
    <row r="47" spans="1:19" hidden="1" x14ac:dyDescent="0.25">
      <c r="A47" s="20" t="b">
        <f>IF(E4=50,1.2)</f>
        <v>0</v>
      </c>
    </row>
    <row r="48" spans="1:19" ht="13" hidden="1" thickBot="1" x14ac:dyDescent="0.3">
      <c r="A48" s="10" t="b">
        <f>IF(E4=60,1.3)</f>
        <v>0</v>
      </c>
    </row>
    <row r="49" spans="1:1" ht="13" hidden="1" thickBot="1" x14ac:dyDescent="0.3">
      <c r="A49" s="18">
        <f>SUM(A45:A48)</f>
        <v>1</v>
      </c>
    </row>
    <row r="50" spans="1:1" hidden="1" x14ac:dyDescent="0.25"/>
    <row r="51" spans="1:1" ht="13" hidden="1" thickBot="1" x14ac:dyDescent="0.3"/>
    <row r="52" spans="1:1" ht="13" hidden="1" thickBot="1" x14ac:dyDescent="0.3">
      <c r="A52" s="15" t="s">
        <v>25</v>
      </c>
    </row>
    <row r="53" spans="1:1" hidden="1" x14ac:dyDescent="0.25">
      <c r="A53" s="15">
        <f>IF($E$5=0,1)</f>
        <v>1</v>
      </c>
    </row>
    <row r="54" spans="1:1" hidden="1" x14ac:dyDescent="0.25">
      <c r="A54" s="16" t="b">
        <f>IF($E$5=1,1.1)</f>
        <v>0</v>
      </c>
    </row>
    <row r="55" spans="1:1" hidden="1" x14ac:dyDescent="0.25">
      <c r="A55" s="16" t="b">
        <f>IF($E$5=2,1.25)</f>
        <v>0</v>
      </c>
    </row>
    <row r="56" spans="1:1" hidden="1" x14ac:dyDescent="0.25">
      <c r="A56" s="16" t="b">
        <f>IF($E$5=3,1.45)</f>
        <v>0</v>
      </c>
    </row>
    <row r="57" spans="1:1" hidden="1" x14ac:dyDescent="0.25">
      <c r="A57" s="16" t="b">
        <f>IF($E$5=4,1.7)</f>
        <v>0</v>
      </c>
    </row>
    <row r="58" spans="1:1" ht="13" hidden="1" thickBot="1" x14ac:dyDescent="0.3">
      <c r="A58" s="17" t="b">
        <f>IF($E$5=5,2)</f>
        <v>0</v>
      </c>
    </row>
    <row r="59" spans="1:1" ht="13" hidden="1" thickBot="1" x14ac:dyDescent="0.3">
      <c r="A59" s="17">
        <f>SUM(A53:A58)</f>
        <v>1</v>
      </c>
    </row>
    <row r="60" spans="1:1" hidden="1" x14ac:dyDescent="0.25"/>
    <row r="61" spans="1:1" ht="13" hidden="1" thickBot="1" x14ac:dyDescent="0.3"/>
    <row r="62" spans="1:1" ht="13" hidden="1" thickBot="1" x14ac:dyDescent="0.3">
      <c r="A62" s="21" t="s">
        <v>16</v>
      </c>
    </row>
    <row r="63" spans="1:1" hidden="1" x14ac:dyDescent="0.25">
      <c r="A63" s="22">
        <f>IF($E$6&lt;7.299,1)</f>
        <v>1</v>
      </c>
    </row>
    <row r="64" spans="1:1" ht="13" hidden="1" thickBot="1" x14ac:dyDescent="0.3">
      <c r="A64" s="14" t="b">
        <f>IF($E$6&gt;7.299,$E$6/7.3)</f>
        <v>0</v>
      </c>
    </row>
    <row r="65" spans="1:1" ht="13" hidden="1" thickBot="1" x14ac:dyDescent="0.3">
      <c r="A65" s="23">
        <f>SUM(A63:A64)</f>
        <v>1</v>
      </c>
    </row>
    <row r="66" spans="1:1" hidden="1" x14ac:dyDescent="0.25"/>
  </sheetData>
  <sheetProtection selectLockedCells="1"/>
  <autoFilter ref="F26:F38">
    <filterColumn colId="0">
      <top10 val="4" filterVal="14850041.516264001"/>
    </filterColumn>
  </autoFilter>
  <phoneticPr fontId="2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Y113"/>
  <sheetViews>
    <sheetView zoomScale="75" workbookViewId="0">
      <selection activeCell="AA53" sqref="AA53"/>
    </sheetView>
  </sheetViews>
  <sheetFormatPr defaultRowHeight="12.5" x14ac:dyDescent="0.25"/>
  <sheetData>
    <row r="2" spans="1:25" ht="20" x14ac:dyDescent="0.4">
      <c r="H2" s="141" t="s">
        <v>64</v>
      </c>
      <c r="P2" s="1"/>
    </row>
    <row r="3" spans="1:25" ht="20" x14ac:dyDescent="0.4">
      <c r="H3" s="140"/>
      <c r="P3" s="1"/>
    </row>
    <row r="4" spans="1:25" ht="18" x14ac:dyDescent="0.4">
      <c r="A4" s="72" t="s">
        <v>66</v>
      </c>
      <c r="I4" s="72" t="s">
        <v>68</v>
      </c>
      <c r="P4" s="1"/>
      <c r="Q4" s="73" t="s">
        <v>70</v>
      </c>
    </row>
    <row r="5" spans="1:25" ht="13" x14ac:dyDescent="0.3">
      <c r="Q5" s="66"/>
    </row>
    <row r="6" spans="1:25" ht="13" x14ac:dyDescent="0.3">
      <c r="A6" s="1"/>
      <c r="B6" s="66" t="s">
        <v>63</v>
      </c>
      <c r="C6" s="66" t="s">
        <v>47</v>
      </c>
      <c r="D6" s="66" t="s">
        <v>48</v>
      </c>
      <c r="E6" s="66" t="s">
        <v>49</v>
      </c>
      <c r="F6" s="66" t="s">
        <v>50</v>
      </c>
      <c r="G6" s="66"/>
      <c r="H6" s="66"/>
      <c r="I6" s="66"/>
      <c r="J6" s="66" t="s">
        <v>63</v>
      </c>
      <c r="K6" s="66" t="s">
        <v>47</v>
      </c>
      <c r="L6" s="66" t="s">
        <v>48</v>
      </c>
      <c r="M6" s="66" t="s">
        <v>49</v>
      </c>
      <c r="N6" s="66" t="s">
        <v>50</v>
      </c>
      <c r="O6" s="1"/>
      <c r="R6" s="66" t="s">
        <v>53</v>
      </c>
      <c r="S6" s="66" t="s">
        <v>54</v>
      </c>
      <c r="T6" s="66" t="s">
        <v>13</v>
      </c>
      <c r="U6" s="66" t="s">
        <v>55</v>
      </c>
      <c r="V6" s="66" t="s">
        <v>56</v>
      </c>
      <c r="W6" s="66" t="s">
        <v>57</v>
      </c>
      <c r="X6" s="66" t="s">
        <v>17</v>
      </c>
    </row>
    <row r="7" spans="1:25" ht="13.5" thickBot="1" x14ac:dyDescent="0.3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"/>
      <c r="R7" s="66" t="s">
        <v>58</v>
      </c>
      <c r="S7" s="66"/>
      <c r="T7" s="66"/>
      <c r="U7" s="66"/>
      <c r="V7" s="66"/>
      <c r="W7" s="1"/>
    </row>
    <row r="8" spans="1:25" x14ac:dyDescent="0.25">
      <c r="A8" s="74">
        <v>7</v>
      </c>
      <c r="B8" s="59">
        <v>0</v>
      </c>
      <c r="C8" s="59">
        <v>0</v>
      </c>
      <c r="D8" s="59">
        <v>0</v>
      </c>
      <c r="E8" s="59">
        <v>0</v>
      </c>
      <c r="F8" s="60">
        <v>0</v>
      </c>
      <c r="G8" s="1"/>
      <c r="I8" s="74">
        <v>7</v>
      </c>
      <c r="J8" s="75">
        <v>0</v>
      </c>
      <c r="K8" s="75">
        <v>1</v>
      </c>
      <c r="L8" s="75">
        <v>1</v>
      </c>
      <c r="M8" s="75">
        <v>0</v>
      </c>
      <c r="N8" s="76">
        <v>0</v>
      </c>
      <c r="O8" s="1"/>
      <c r="Q8" s="74">
        <v>7</v>
      </c>
      <c r="R8" s="77">
        <v>0</v>
      </c>
      <c r="S8" s="77">
        <v>0</v>
      </c>
      <c r="T8" s="77">
        <v>22</v>
      </c>
      <c r="U8" s="77">
        <v>6</v>
      </c>
      <c r="V8" s="77">
        <v>2</v>
      </c>
      <c r="W8" s="77">
        <v>0</v>
      </c>
      <c r="X8" s="78">
        <v>0</v>
      </c>
      <c r="Y8" s="1"/>
    </row>
    <row r="9" spans="1:25" x14ac:dyDescent="0.25">
      <c r="A9" s="79">
        <v>7.3</v>
      </c>
      <c r="B9" s="61">
        <v>0</v>
      </c>
      <c r="C9" s="61">
        <v>0</v>
      </c>
      <c r="D9" s="61">
        <v>2</v>
      </c>
      <c r="E9" s="61">
        <v>0</v>
      </c>
      <c r="F9" s="62">
        <v>0</v>
      </c>
      <c r="G9" s="1"/>
      <c r="I9" s="79">
        <v>7.3</v>
      </c>
      <c r="J9" s="80">
        <v>2</v>
      </c>
      <c r="K9" s="80">
        <v>0</v>
      </c>
      <c r="L9" s="80">
        <v>5</v>
      </c>
      <c r="M9" s="80">
        <v>1</v>
      </c>
      <c r="N9" s="81">
        <v>0</v>
      </c>
      <c r="O9" s="1"/>
      <c r="Q9" s="79">
        <v>7.3</v>
      </c>
      <c r="R9" s="82">
        <v>3</v>
      </c>
      <c r="S9" s="82">
        <v>0</v>
      </c>
      <c r="T9" s="82">
        <v>62</v>
      </c>
      <c r="U9" s="82">
        <v>6</v>
      </c>
      <c r="V9" s="82">
        <v>0</v>
      </c>
      <c r="W9" s="82">
        <v>0</v>
      </c>
      <c r="X9" s="83">
        <v>1</v>
      </c>
      <c r="Y9" s="1"/>
    </row>
    <row r="10" spans="1:25" x14ac:dyDescent="0.25">
      <c r="A10" s="79">
        <v>8</v>
      </c>
      <c r="B10" s="61">
        <v>6</v>
      </c>
      <c r="C10" s="61">
        <v>0</v>
      </c>
      <c r="D10" s="61">
        <v>2</v>
      </c>
      <c r="E10" s="61">
        <v>0</v>
      </c>
      <c r="F10" s="62">
        <v>1</v>
      </c>
      <c r="G10" s="1"/>
      <c r="I10" s="79">
        <v>8</v>
      </c>
      <c r="J10" s="80">
        <v>3</v>
      </c>
      <c r="K10" s="80">
        <v>1</v>
      </c>
      <c r="L10" s="80">
        <v>4</v>
      </c>
      <c r="M10" s="80">
        <v>0</v>
      </c>
      <c r="N10" s="81">
        <v>0</v>
      </c>
      <c r="O10" s="1"/>
      <c r="Q10" s="79">
        <v>8</v>
      </c>
      <c r="R10" s="82">
        <v>0</v>
      </c>
      <c r="S10" s="82">
        <v>0</v>
      </c>
      <c r="T10" s="82">
        <v>72</v>
      </c>
      <c r="U10" s="82">
        <v>9</v>
      </c>
      <c r="V10" s="82">
        <v>2</v>
      </c>
      <c r="W10" s="82">
        <v>1</v>
      </c>
      <c r="X10" s="83">
        <v>0</v>
      </c>
      <c r="Y10" s="1"/>
    </row>
    <row r="11" spans="1:25" x14ac:dyDescent="0.25">
      <c r="A11" s="79">
        <v>8.3000000000000007</v>
      </c>
      <c r="B11" s="61">
        <v>1</v>
      </c>
      <c r="C11" s="61">
        <v>1</v>
      </c>
      <c r="D11" s="61">
        <v>3</v>
      </c>
      <c r="E11" s="61">
        <v>1</v>
      </c>
      <c r="F11" s="62">
        <v>0</v>
      </c>
      <c r="G11" s="1"/>
      <c r="I11" s="79">
        <v>8.3000000000000007</v>
      </c>
      <c r="J11" s="80">
        <v>16</v>
      </c>
      <c r="K11" s="80">
        <v>2</v>
      </c>
      <c r="L11" s="80">
        <v>9</v>
      </c>
      <c r="M11" s="80">
        <v>2</v>
      </c>
      <c r="N11" s="81">
        <v>0</v>
      </c>
      <c r="O11" s="1"/>
      <c r="Q11" s="79">
        <v>8.3000000000000007</v>
      </c>
      <c r="R11" s="82">
        <v>0</v>
      </c>
      <c r="S11" s="82">
        <v>0</v>
      </c>
      <c r="T11" s="82">
        <v>75</v>
      </c>
      <c r="U11" s="82">
        <v>8</v>
      </c>
      <c r="V11" s="82">
        <v>1</v>
      </c>
      <c r="W11" s="82">
        <v>1</v>
      </c>
      <c r="X11" s="83">
        <v>2</v>
      </c>
      <c r="Y11" s="1"/>
    </row>
    <row r="12" spans="1:25" x14ac:dyDescent="0.25">
      <c r="A12" s="79">
        <v>9</v>
      </c>
      <c r="B12" s="61">
        <v>1</v>
      </c>
      <c r="C12" s="61">
        <v>0</v>
      </c>
      <c r="D12" s="61">
        <v>1</v>
      </c>
      <c r="E12" s="61">
        <v>0</v>
      </c>
      <c r="F12" s="62">
        <v>0</v>
      </c>
      <c r="G12" s="1"/>
      <c r="I12" s="79">
        <v>9</v>
      </c>
      <c r="J12" s="80">
        <v>1</v>
      </c>
      <c r="K12" s="80">
        <v>0</v>
      </c>
      <c r="L12" s="80">
        <v>3</v>
      </c>
      <c r="M12" s="80">
        <v>1</v>
      </c>
      <c r="N12" s="81">
        <v>0</v>
      </c>
      <c r="O12" s="1"/>
      <c r="Q12" s="79">
        <v>9</v>
      </c>
      <c r="R12" s="82">
        <v>1</v>
      </c>
      <c r="S12" s="82">
        <v>0</v>
      </c>
      <c r="T12" s="82">
        <v>61</v>
      </c>
      <c r="U12" s="82">
        <v>14</v>
      </c>
      <c r="V12" s="82">
        <v>1</v>
      </c>
      <c r="W12" s="82">
        <v>0</v>
      </c>
      <c r="X12" s="83">
        <v>2</v>
      </c>
      <c r="Y12" s="1"/>
    </row>
    <row r="13" spans="1:25" x14ac:dyDescent="0.25">
      <c r="A13" s="79">
        <v>9.3000000000000007</v>
      </c>
      <c r="B13" s="61">
        <v>1</v>
      </c>
      <c r="C13" s="61">
        <v>0</v>
      </c>
      <c r="D13" s="61">
        <v>0</v>
      </c>
      <c r="E13" s="61">
        <v>1</v>
      </c>
      <c r="F13" s="62">
        <v>0</v>
      </c>
      <c r="G13" s="1"/>
      <c r="I13" s="79">
        <v>9.3000000000000007</v>
      </c>
      <c r="J13" s="80">
        <v>0</v>
      </c>
      <c r="K13" s="80">
        <v>1</v>
      </c>
      <c r="L13" s="80">
        <v>4</v>
      </c>
      <c r="M13" s="80">
        <v>1</v>
      </c>
      <c r="N13" s="81">
        <v>0</v>
      </c>
      <c r="O13" s="1"/>
      <c r="Q13" s="79">
        <v>9.3000000000000007</v>
      </c>
      <c r="R13" s="82">
        <v>2</v>
      </c>
      <c r="S13" s="82">
        <v>0</v>
      </c>
      <c r="T13" s="82">
        <v>61</v>
      </c>
      <c r="U13" s="82">
        <v>9</v>
      </c>
      <c r="V13" s="82">
        <v>2</v>
      </c>
      <c r="W13" s="82">
        <v>0</v>
      </c>
      <c r="X13" s="83">
        <v>0</v>
      </c>
      <c r="Y13" s="1"/>
    </row>
    <row r="14" spans="1:25" x14ac:dyDescent="0.25">
      <c r="A14" s="79">
        <v>10</v>
      </c>
      <c r="B14" s="61">
        <v>0</v>
      </c>
      <c r="C14" s="61">
        <v>0</v>
      </c>
      <c r="D14" s="61">
        <v>1</v>
      </c>
      <c r="E14" s="61">
        <v>0</v>
      </c>
      <c r="F14" s="62">
        <v>0</v>
      </c>
      <c r="G14" s="1"/>
      <c r="I14" s="79">
        <v>10</v>
      </c>
      <c r="J14" s="80">
        <v>0</v>
      </c>
      <c r="K14" s="80">
        <v>0</v>
      </c>
      <c r="L14" s="80">
        <v>6</v>
      </c>
      <c r="M14" s="80">
        <v>2</v>
      </c>
      <c r="N14" s="81">
        <v>0</v>
      </c>
      <c r="O14" s="1"/>
      <c r="Q14" s="79">
        <v>10</v>
      </c>
      <c r="R14" s="82">
        <v>0</v>
      </c>
      <c r="S14" s="82">
        <v>0</v>
      </c>
      <c r="T14" s="82">
        <v>40</v>
      </c>
      <c r="U14" s="82">
        <v>17</v>
      </c>
      <c r="V14" s="82">
        <v>0</v>
      </c>
      <c r="W14" s="82">
        <v>0</v>
      </c>
      <c r="X14" s="83">
        <v>1</v>
      </c>
      <c r="Y14" s="1"/>
    </row>
    <row r="15" spans="1:25" x14ac:dyDescent="0.25">
      <c r="A15" s="79">
        <v>10.3</v>
      </c>
      <c r="B15" s="61">
        <v>0</v>
      </c>
      <c r="C15" s="61">
        <v>0</v>
      </c>
      <c r="D15" s="61">
        <v>2</v>
      </c>
      <c r="E15" s="61">
        <v>0</v>
      </c>
      <c r="F15" s="62">
        <v>0</v>
      </c>
      <c r="G15" s="1"/>
      <c r="I15" s="79">
        <v>10.3</v>
      </c>
      <c r="J15" s="80">
        <v>2</v>
      </c>
      <c r="K15" s="80">
        <v>0</v>
      </c>
      <c r="L15" s="80">
        <v>2</v>
      </c>
      <c r="M15" s="80">
        <v>0</v>
      </c>
      <c r="N15" s="81">
        <v>0</v>
      </c>
      <c r="O15" s="1"/>
      <c r="Q15" s="79">
        <v>10.3</v>
      </c>
      <c r="R15" s="82">
        <v>4</v>
      </c>
      <c r="S15" s="82">
        <v>2</v>
      </c>
      <c r="T15" s="82">
        <v>46</v>
      </c>
      <c r="U15" s="82">
        <v>12</v>
      </c>
      <c r="V15" s="82">
        <v>2</v>
      </c>
      <c r="W15" s="82">
        <v>1</v>
      </c>
      <c r="X15" s="83">
        <v>0</v>
      </c>
      <c r="Y15" s="1"/>
    </row>
    <row r="16" spans="1:25" x14ac:dyDescent="0.25">
      <c r="A16" s="79">
        <v>11</v>
      </c>
      <c r="B16" s="61">
        <v>0</v>
      </c>
      <c r="C16" s="61">
        <v>0</v>
      </c>
      <c r="D16" s="61">
        <v>5</v>
      </c>
      <c r="E16" s="61">
        <v>1</v>
      </c>
      <c r="F16" s="62">
        <v>0</v>
      </c>
      <c r="G16" s="1"/>
      <c r="I16" s="79">
        <v>11</v>
      </c>
      <c r="J16" s="80">
        <v>0</v>
      </c>
      <c r="K16" s="80">
        <v>1</v>
      </c>
      <c r="L16" s="80">
        <v>3</v>
      </c>
      <c r="M16" s="80">
        <v>0</v>
      </c>
      <c r="N16" s="81">
        <v>0</v>
      </c>
      <c r="O16" s="1"/>
      <c r="Q16" s="79">
        <v>11</v>
      </c>
      <c r="R16" s="82">
        <v>1</v>
      </c>
      <c r="S16" s="82">
        <v>0</v>
      </c>
      <c r="T16" s="82">
        <v>51</v>
      </c>
      <c r="U16" s="82">
        <v>10</v>
      </c>
      <c r="V16" s="82">
        <v>1</v>
      </c>
      <c r="W16" s="82">
        <v>0</v>
      </c>
      <c r="X16" s="83">
        <v>1</v>
      </c>
      <c r="Y16" s="1"/>
    </row>
    <row r="17" spans="1:25" x14ac:dyDescent="0.25">
      <c r="A17" s="79">
        <v>11.3</v>
      </c>
      <c r="B17" s="61">
        <v>1</v>
      </c>
      <c r="C17" s="61">
        <v>0</v>
      </c>
      <c r="D17" s="61">
        <v>2</v>
      </c>
      <c r="E17" s="61">
        <v>0</v>
      </c>
      <c r="F17" s="62">
        <v>0</v>
      </c>
      <c r="G17" s="1"/>
      <c r="I17" s="79">
        <v>11.3</v>
      </c>
      <c r="J17" s="80">
        <v>1</v>
      </c>
      <c r="K17" s="80">
        <v>0</v>
      </c>
      <c r="L17" s="80">
        <v>3</v>
      </c>
      <c r="M17" s="80">
        <v>1</v>
      </c>
      <c r="N17" s="81">
        <v>0</v>
      </c>
      <c r="O17" s="1"/>
      <c r="Q17" s="79">
        <v>11.3</v>
      </c>
      <c r="R17" s="82">
        <v>0</v>
      </c>
      <c r="S17" s="82">
        <v>1</v>
      </c>
      <c r="T17" s="82">
        <v>65</v>
      </c>
      <c r="U17" s="82">
        <v>8</v>
      </c>
      <c r="V17" s="82">
        <v>0</v>
      </c>
      <c r="W17" s="82">
        <v>0</v>
      </c>
      <c r="X17" s="83">
        <v>0</v>
      </c>
      <c r="Y17" s="1"/>
    </row>
    <row r="18" spans="1:25" x14ac:dyDescent="0.25">
      <c r="A18" s="79">
        <v>12</v>
      </c>
      <c r="B18" s="61">
        <v>0</v>
      </c>
      <c r="C18" s="61">
        <v>1</v>
      </c>
      <c r="D18" s="61">
        <v>1</v>
      </c>
      <c r="E18" s="61">
        <v>1</v>
      </c>
      <c r="F18" s="62">
        <v>0</v>
      </c>
      <c r="G18" s="1"/>
      <c r="I18" s="79">
        <v>12</v>
      </c>
      <c r="J18" s="80">
        <v>0</v>
      </c>
      <c r="K18" s="80">
        <v>0</v>
      </c>
      <c r="L18" s="80">
        <v>0</v>
      </c>
      <c r="M18" s="80">
        <v>3</v>
      </c>
      <c r="N18" s="81">
        <v>0</v>
      </c>
      <c r="O18" s="1"/>
      <c r="Q18" s="79">
        <v>12</v>
      </c>
      <c r="R18" s="82">
        <v>0</v>
      </c>
      <c r="S18" s="82">
        <v>0</v>
      </c>
      <c r="T18" s="82">
        <v>72</v>
      </c>
      <c r="U18" s="82">
        <v>8</v>
      </c>
      <c r="V18" s="82">
        <v>0</v>
      </c>
      <c r="W18" s="82">
        <v>0</v>
      </c>
      <c r="X18" s="83">
        <v>1</v>
      </c>
      <c r="Y18" s="1"/>
    </row>
    <row r="19" spans="1:25" x14ac:dyDescent="0.25">
      <c r="A19" s="79">
        <v>12.3</v>
      </c>
      <c r="B19" s="61">
        <v>0</v>
      </c>
      <c r="C19" s="61">
        <v>2</v>
      </c>
      <c r="D19" s="61">
        <v>4</v>
      </c>
      <c r="E19" s="61">
        <v>2</v>
      </c>
      <c r="F19" s="62">
        <v>0</v>
      </c>
      <c r="G19" s="1"/>
      <c r="I19" s="79">
        <v>12.3</v>
      </c>
      <c r="J19" s="80">
        <v>1</v>
      </c>
      <c r="K19" s="80">
        <v>3</v>
      </c>
      <c r="L19" s="80">
        <v>4</v>
      </c>
      <c r="M19" s="80">
        <v>0</v>
      </c>
      <c r="N19" s="81">
        <v>0</v>
      </c>
      <c r="O19" s="1"/>
      <c r="Q19" s="79">
        <v>12.3</v>
      </c>
      <c r="R19" s="82">
        <v>0</v>
      </c>
      <c r="S19" s="82">
        <v>0</v>
      </c>
      <c r="T19" s="82">
        <v>68</v>
      </c>
      <c r="U19" s="82">
        <v>8</v>
      </c>
      <c r="V19" s="82">
        <v>2</v>
      </c>
      <c r="W19" s="82">
        <v>1</v>
      </c>
      <c r="X19" s="83">
        <v>0</v>
      </c>
      <c r="Y19" s="1"/>
    </row>
    <row r="20" spans="1:25" x14ac:dyDescent="0.25">
      <c r="A20" s="79">
        <v>13</v>
      </c>
      <c r="B20" s="61">
        <v>0</v>
      </c>
      <c r="C20" s="61">
        <v>0</v>
      </c>
      <c r="D20" s="61">
        <v>2</v>
      </c>
      <c r="E20" s="61">
        <v>0</v>
      </c>
      <c r="F20" s="62">
        <v>0</v>
      </c>
      <c r="G20" s="1"/>
      <c r="I20" s="79">
        <v>13</v>
      </c>
      <c r="J20" s="80">
        <v>0</v>
      </c>
      <c r="K20" s="80">
        <v>0</v>
      </c>
      <c r="L20" s="80">
        <v>2</v>
      </c>
      <c r="M20" s="80">
        <v>1</v>
      </c>
      <c r="N20" s="81">
        <v>0</v>
      </c>
      <c r="O20" s="1"/>
      <c r="Q20" s="79">
        <v>13</v>
      </c>
      <c r="R20" s="82">
        <v>0</v>
      </c>
      <c r="S20" s="82">
        <v>0</v>
      </c>
      <c r="T20" s="82">
        <v>43</v>
      </c>
      <c r="U20" s="82">
        <v>10</v>
      </c>
      <c r="V20" s="82">
        <v>0</v>
      </c>
      <c r="W20" s="82">
        <v>0</v>
      </c>
      <c r="X20" s="83">
        <v>1</v>
      </c>
      <c r="Y20" s="1"/>
    </row>
    <row r="21" spans="1:25" x14ac:dyDescent="0.25">
      <c r="A21" s="79">
        <v>13.3</v>
      </c>
      <c r="B21" s="61">
        <v>0</v>
      </c>
      <c r="C21" s="61">
        <v>0</v>
      </c>
      <c r="D21" s="61">
        <v>5</v>
      </c>
      <c r="E21" s="61">
        <v>0</v>
      </c>
      <c r="F21" s="62">
        <v>0</v>
      </c>
      <c r="G21" s="1"/>
      <c r="I21" s="79">
        <v>13.3</v>
      </c>
      <c r="J21" s="80">
        <v>0</v>
      </c>
      <c r="K21" s="80">
        <v>0</v>
      </c>
      <c r="L21" s="80">
        <v>4</v>
      </c>
      <c r="M21" s="80">
        <v>1</v>
      </c>
      <c r="N21" s="81">
        <v>0</v>
      </c>
      <c r="O21" s="1"/>
      <c r="Q21" s="79">
        <v>13.3</v>
      </c>
      <c r="R21" s="82">
        <v>1</v>
      </c>
      <c r="S21" s="82">
        <v>0</v>
      </c>
      <c r="T21" s="82">
        <v>55</v>
      </c>
      <c r="U21" s="82">
        <v>15</v>
      </c>
      <c r="V21" s="82">
        <v>3</v>
      </c>
      <c r="W21" s="82">
        <v>0</v>
      </c>
      <c r="X21" s="83">
        <v>0</v>
      </c>
      <c r="Y21" s="1"/>
    </row>
    <row r="22" spans="1:25" x14ac:dyDescent="0.25">
      <c r="A22" s="79">
        <v>14</v>
      </c>
      <c r="B22" s="61">
        <v>5</v>
      </c>
      <c r="C22" s="61">
        <v>1</v>
      </c>
      <c r="D22" s="61">
        <v>4</v>
      </c>
      <c r="E22" s="61">
        <v>0</v>
      </c>
      <c r="F22" s="62">
        <v>0</v>
      </c>
      <c r="G22" s="1"/>
      <c r="I22" s="79">
        <v>14</v>
      </c>
      <c r="J22" s="80">
        <v>5</v>
      </c>
      <c r="K22" s="80">
        <v>0</v>
      </c>
      <c r="L22" s="80">
        <v>5</v>
      </c>
      <c r="M22" s="80">
        <v>0</v>
      </c>
      <c r="N22" s="81">
        <v>0</v>
      </c>
      <c r="O22" s="1"/>
      <c r="Q22" s="79">
        <v>14</v>
      </c>
      <c r="R22" s="82">
        <v>3</v>
      </c>
      <c r="S22" s="82">
        <v>0</v>
      </c>
      <c r="T22" s="82">
        <v>54</v>
      </c>
      <c r="U22" s="82">
        <v>10</v>
      </c>
      <c r="V22" s="82">
        <v>0</v>
      </c>
      <c r="W22" s="82">
        <v>0</v>
      </c>
      <c r="X22" s="83">
        <v>1</v>
      </c>
      <c r="Y22" s="1"/>
    </row>
    <row r="23" spans="1:25" x14ac:dyDescent="0.25">
      <c r="A23" s="79">
        <v>14.3</v>
      </c>
      <c r="B23" s="61">
        <v>1</v>
      </c>
      <c r="C23" s="61">
        <v>0</v>
      </c>
      <c r="D23" s="61">
        <v>6</v>
      </c>
      <c r="E23" s="61">
        <v>0</v>
      </c>
      <c r="F23" s="62">
        <v>0</v>
      </c>
      <c r="G23" s="1"/>
      <c r="I23" s="79">
        <v>14.3</v>
      </c>
      <c r="J23" s="80">
        <v>8</v>
      </c>
      <c r="K23" s="80">
        <v>1</v>
      </c>
      <c r="L23" s="80">
        <v>2</v>
      </c>
      <c r="M23" s="80">
        <v>0</v>
      </c>
      <c r="N23" s="81">
        <v>0</v>
      </c>
      <c r="O23" s="1"/>
      <c r="Q23" s="79">
        <v>14.3</v>
      </c>
      <c r="R23" s="82">
        <v>0</v>
      </c>
      <c r="S23" s="82">
        <v>1</v>
      </c>
      <c r="T23" s="82">
        <v>82</v>
      </c>
      <c r="U23" s="82">
        <v>14</v>
      </c>
      <c r="V23" s="82">
        <v>0</v>
      </c>
      <c r="W23" s="82">
        <v>0</v>
      </c>
      <c r="X23" s="83">
        <v>1</v>
      </c>
      <c r="Y23" s="1"/>
    </row>
    <row r="24" spans="1:25" x14ac:dyDescent="0.25">
      <c r="A24" s="79">
        <v>15</v>
      </c>
      <c r="B24" s="61">
        <v>2</v>
      </c>
      <c r="C24" s="61">
        <v>0</v>
      </c>
      <c r="D24" s="61">
        <v>1</v>
      </c>
      <c r="E24" s="61">
        <v>0</v>
      </c>
      <c r="F24" s="62">
        <v>0</v>
      </c>
      <c r="G24" s="1"/>
      <c r="I24" s="79">
        <v>15</v>
      </c>
      <c r="J24" s="80">
        <v>1</v>
      </c>
      <c r="K24" s="80">
        <v>3</v>
      </c>
      <c r="L24" s="80">
        <v>0</v>
      </c>
      <c r="M24" s="80">
        <v>0</v>
      </c>
      <c r="N24" s="81">
        <v>0</v>
      </c>
      <c r="O24" s="1"/>
      <c r="Q24" s="79">
        <v>15</v>
      </c>
      <c r="R24" s="82">
        <v>1</v>
      </c>
      <c r="S24" s="82">
        <v>0</v>
      </c>
      <c r="T24" s="82">
        <v>85</v>
      </c>
      <c r="U24" s="82">
        <v>13</v>
      </c>
      <c r="V24" s="82">
        <v>1</v>
      </c>
      <c r="W24" s="82">
        <v>0</v>
      </c>
      <c r="X24" s="83">
        <v>1</v>
      </c>
      <c r="Y24" s="1"/>
    </row>
    <row r="25" spans="1:25" x14ac:dyDescent="0.25">
      <c r="A25" s="79">
        <v>15.3</v>
      </c>
      <c r="B25" s="61">
        <v>4</v>
      </c>
      <c r="C25" s="61">
        <v>1</v>
      </c>
      <c r="D25" s="61">
        <v>4</v>
      </c>
      <c r="E25" s="61">
        <v>1</v>
      </c>
      <c r="F25" s="62">
        <v>0</v>
      </c>
      <c r="G25" s="1"/>
      <c r="I25" s="79">
        <v>15.3</v>
      </c>
      <c r="J25" s="80">
        <v>6</v>
      </c>
      <c r="K25" s="80">
        <v>2</v>
      </c>
      <c r="L25" s="80">
        <v>0</v>
      </c>
      <c r="M25" s="80">
        <v>0</v>
      </c>
      <c r="N25" s="81">
        <v>0</v>
      </c>
      <c r="O25" s="1"/>
      <c r="Q25" s="79">
        <v>15.3</v>
      </c>
      <c r="R25" s="82">
        <v>0</v>
      </c>
      <c r="S25" s="82">
        <v>0</v>
      </c>
      <c r="T25" s="82">
        <v>39</v>
      </c>
      <c r="U25" s="82">
        <v>11</v>
      </c>
      <c r="V25" s="82">
        <v>2</v>
      </c>
      <c r="W25" s="82">
        <v>1</v>
      </c>
      <c r="X25" s="83">
        <v>0</v>
      </c>
      <c r="Y25" s="1"/>
    </row>
    <row r="26" spans="1:25" x14ac:dyDescent="0.25">
      <c r="A26" s="79">
        <v>16</v>
      </c>
      <c r="B26" s="61">
        <v>0</v>
      </c>
      <c r="C26" s="61">
        <v>1</v>
      </c>
      <c r="D26" s="61">
        <v>2</v>
      </c>
      <c r="E26" s="61">
        <v>0</v>
      </c>
      <c r="F26" s="62">
        <v>0</v>
      </c>
      <c r="G26" s="1"/>
      <c r="I26" s="79">
        <v>16</v>
      </c>
      <c r="J26" s="80">
        <v>3</v>
      </c>
      <c r="K26" s="80">
        <v>2</v>
      </c>
      <c r="L26" s="80">
        <v>2</v>
      </c>
      <c r="M26" s="80">
        <v>1</v>
      </c>
      <c r="N26" s="81">
        <v>0</v>
      </c>
      <c r="O26" s="1"/>
      <c r="Q26" s="79">
        <v>16</v>
      </c>
      <c r="R26" s="82">
        <v>1</v>
      </c>
      <c r="S26" s="82">
        <v>0</v>
      </c>
      <c r="T26" s="82">
        <v>72</v>
      </c>
      <c r="U26" s="82">
        <v>11</v>
      </c>
      <c r="V26" s="82">
        <v>0</v>
      </c>
      <c r="W26" s="82">
        <v>0</v>
      </c>
      <c r="X26" s="83">
        <v>0</v>
      </c>
      <c r="Y26" s="1"/>
    </row>
    <row r="27" spans="1:25" x14ac:dyDescent="0.25">
      <c r="A27" s="79">
        <v>16.3</v>
      </c>
      <c r="B27" s="61">
        <v>0</v>
      </c>
      <c r="C27" s="61">
        <v>1</v>
      </c>
      <c r="D27" s="61">
        <v>0</v>
      </c>
      <c r="E27" s="61">
        <v>0</v>
      </c>
      <c r="F27" s="62">
        <v>0</v>
      </c>
      <c r="G27" s="1"/>
      <c r="I27" s="79">
        <v>16.3</v>
      </c>
      <c r="J27" s="80">
        <v>0</v>
      </c>
      <c r="K27" s="80">
        <v>2</v>
      </c>
      <c r="L27" s="80">
        <v>3</v>
      </c>
      <c r="M27" s="80">
        <v>1</v>
      </c>
      <c r="N27" s="81">
        <v>0</v>
      </c>
      <c r="O27" s="1"/>
      <c r="Q27" s="79">
        <v>16.3</v>
      </c>
      <c r="R27" s="82">
        <v>1</v>
      </c>
      <c r="S27" s="82">
        <v>0</v>
      </c>
      <c r="T27" s="82">
        <v>67</v>
      </c>
      <c r="U27" s="82">
        <v>21</v>
      </c>
      <c r="V27" s="82">
        <v>0</v>
      </c>
      <c r="W27" s="82">
        <v>0</v>
      </c>
      <c r="X27" s="83">
        <v>0</v>
      </c>
      <c r="Y27" s="1"/>
    </row>
    <row r="28" spans="1:25" x14ac:dyDescent="0.25">
      <c r="A28" s="79">
        <v>17</v>
      </c>
      <c r="B28" s="61">
        <v>0</v>
      </c>
      <c r="C28" s="61">
        <v>1</v>
      </c>
      <c r="D28" s="61">
        <v>3</v>
      </c>
      <c r="E28" s="61">
        <v>0</v>
      </c>
      <c r="F28" s="62">
        <v>0</v>
      </c>
      <c r="G28" s="1"/>
      <c r="I28" s="79">
        <v>17</v>
      </c>
      <c r="J28" s="80">
        <v>0</v>
      </c>
      <c r="K28" s="80">
        <v>0</v>
      </c>
      <c r="L28" s="80">
        <v>0</v>
      </c>
      <c r="M28" s="80">
        <v>0</v>
      </c>
      <c r="N28" s="81">
        <v>0</v>
      </c>
      <c r="O28" s="1"/>
      <c r="Q28" s="79">
        <v>17</v>
      </c>
      <c r="R28" s="82">
        <v>1</v>
      </c>
      <c r="S28" s="82">
        <v>2</v>
      </c>
      <c r="T28" s="82">
        <v>81</v>
      </c>
      <c r="U28" s="82">
        <v>10</v>
      </c>
      <c r="V28" s="82">
        <v>0</v>
      </c>
      <c r="W28" s="82">
        <v>0</v>
      </c>
      <c r="X28" s="83">
        <v>0</v>
      </c>
      <c r="Y28" s="1"/>
    </row>
    <row r="29" spans="1:25" x14ac:dyDescent="0.25">
      <c r="A29" s="79">
        <v>17.3</v>
      </c>
      <c r="B29" s="61">
        <v>0</v>
      </c>
      <c r="C29" s="61">
        <v>1</v>
      </c>
      <c r="D29" s="61">
        <v>1</v>
      </c>
      <c r="E29" s="61">
        <v>0</v>
      </c>
      <c r="F29" s="62">
        <v>0</v>
      </c>
      <c r="G29" s="1"/>
      <c r="I29" s="79">
        <v>17.3</v>
      </c>
      <c r="J29" s="80">
        <v>0</v>
      </c>
      <c r="K29" s="80">
        <v>1</v>
      </c>
      <c r="L29" s="80">
        <v>7</v>
      </c>
      <c r="M29" s="80">
        <v>0</v>
      </c>
      <c r="N29" s="81">
        <v>0</v>
      </c>
      <c r="O29" s="1"/>
      <c r="Q29" s="79">
        <v>17.3</v>
      </c>
      <c r="R29" s="82">
        <v>2</v>
      </c>
      <c r="S29" s="82">
        <v>0</v>
      </c>
      <c r="T29" s="82">
        <v>90</v>
      </c>
      <c r="U29" s="82">
        <v>15</v>
      </c>
      <c r="V29" s="82">
        <v>0</v>
      </c>
      <c r="W29" s="82">
        <v>0</v>
      </c>
      <c r="X29" s="83">
        <v>0</v>
      </c>
      <c r="Y29" s="1"/>
    </row>
    <row r="30" spans="1:25" x14ac:dyDescent="0.25">
      <c r="A30" s="79">
        <v>18</v>
      </c>
      <c r="B30" s="61"/>
      <c r="C30" s="61"/>
      <c r="D30" s="61"/>
      <c r="E30" s="61"/>
      <c r="F30" s="62"/>
      <c r="G30" s="1"/>
      <c r="I30" s="79">
        <v>18</v>
      </c>
      <c r="J30" s="80"/>
      <c r="K30" s="80"/>
      <c r="L30" s="80"/>
      <c r="M30" s="80"/>
      <c r="N30" s="81"/>
      <c r="O30" s="1"/>
      <c r="Q30" s="79">
        <v>18</v>
      </c>
      <c r="R30" s="82"/>
      <c r="S30" s="82"/>
      <c r="T30" s="82"/>
      <c r="U30" s="82"/>
      <c r="V30" s="82"/>
      <c r="W30" s="82"/>
      <c r="X30" s="83"/>
      <c r="Y30" s="1"/>
    </row>
    <row r="31" spans="1:25" ht="13" thickBot="1" x14ac:dyDescent="0.3">
      <c r="A31" s="84">
        <v>18.3</v>
      </c>
      <c r="B31" s="63"/>
      <c r="C31" s="63"/>
      <c r="D31" s="63"/>
      <c r="E31" s="63"/>
      <c r="F31" s="64"/>
      <c r="G31" s="1"/>
      <c r="I31" s="84">
        <v>18.3</v>
      </c>
      <c r="J31" s="85"/>
      <c r="K31" s="85"/>
      <c r="L31" s="85"/>
      <c r="M31" s="85"/>
      <c r="N31" s="86"/>
      <c r="O31" s="1"/>
      <c r="Q31" s="84">
        <v>18.3</v>
      </c>
      <c r="R31" s="87"/>
      <c r="S31" s="87"/>
      <c r="T31" s="87"/>
      <c r="U31" s="87"/>
      <c r="V31" s="87"/>
      <c r="W31" s="87"/>
      <c r="X31" s="88"/>
      <c r="Y31" s="1"/>
    </row>
    <row r="32" spans="1:25" ht="13" x14ac:dyDescent="0.3">
      <c r="A32" s="66"/>
      <c r="B32" s="66">
        <f>SUM(B8:B31)</f>
        <v>22</v>
      </c>
      <c r="C32" s="66">
        <f>SUM(C8:C31)</f>
        <v>10</v>
      </c>
      <c r="D32" s="66">
        <f>SUM(D8:D31)</f>
        <v>51</v>
      </c>
      <c r="E32" s="66">
        <f>SUM(E8:E31)</f>
        <v>7</v>
      </c>
      <c r="F32" s="66">
        <f>SUM(F8:F31)</f>
        <v>1</v>
      </c>
      <c r="G32" s="66">
        <f>SUM(B32:F32)</f>
        <v>91</v>
      </c>
      <c r="I32" s="66"/>
      <c r="J32" s="66">
        <f>SUM(J8:J31)</f>
        <v>49</v>
      </c>
      <c r="K32" s="66">
        <f>SUM(K8:K31)</f>
        <v>20</v>
      </c>
      <c r="L32" s="66">
        <f>SUM(L8:L31)</f>
        <v>69</v>
      </c>
      <c r="M32" s="66">
        <f>SUM(M8:M31)</f>
        <v>15</v>
      </c>
      <c r="N32" s="66">
        <f>SUM(N8:N31)</f>
        <v>0</v>
      </c>
      <c r="O32" s="66">
        <f>SUM(J32:N32)</f>
        <v>153</v>
      </c>
      <c r="R32" s="66">
        <f>SUM(R8:R31)</f>
        <v>21</v>
      </c>
      <c r="S32" s="66">
        <f t="shared" ref="S32:X32" si="0">SUM(S8:S31)</f>
        <v>6</v>
      </c>
      <c r="T32" s="66">
        <f t="shared" si="0"/>
        <v>1363</v>
      </c>
      <c r="U32" s="66">
        <f t="shared" si="0"/>
        <v>245</v>
      </c>
      <c r="V32" s="66">
        <f t="shared" si="0"/>
        <v>19</v>
      </c>
      <c r="W32" s="66">
        <f t="shared" si="0"/>
        <v>5</v>
      </c>
      <c r="X32" s="66">
        <f t="shared" si="0"/>
        <v>12</v>
      </c>
      <c r="Y32" s="66">
        <f>SUM(R32:X32)</f>
        <v>1671</v>
      </c>
    </row>
    <row r="34" spans="1:25" ht="18" x14ac:dyDescent="0.4">
      <c r="A34" s="72" t="s">
        <v>67</v>
      </c>
      <c r="I34" s="72" t="s">
        <v>69</v>
      </c>
      <c r="Q34" s="73" t="s">
        <v>71</v>
      </c>
    </row>
    <row r="35" spans="1:25" ht="14.25" customHeight="1" x14ac:dyDescent="0.4">
      <c r="A35" s="72"/>
      <c r="I35" s="72"/>
      <c r="Q35" s="73"/>
    </row>
    <row r="36" spans="1:25" ht="15" customHeight="1" x14ac:dyDescent="0.4">
      <c r="A36" s="72"/>
      <c r="B36" s="66" t="s">
        <v>63</v>
      </c>
      <c r="C36" s="66" t="s">
        <v>47</v>
      </c>
      <c r="D36" s="66" t="s">
        <v>48</v>
      </c>
      <c r="E36" s="66" t="s">
        <v>49</v>
      </c>
      <c r="F36" s="66" t="s">
        <v>50</v>
      </c>
      <c r="I36" s="72"/>
      <c r="J36" s="66" t="s">
        <v>63</v>
      </c>
      <c r="K36" s="66" t="s">
        <v>47</v>
      </c>
      <c r="L36" s="66" t="s">
        <v>48</v>
      </c>
      <c r="M36" s="66" t="s">
        <v>49</v>
      </c>
      <c r="N36" s="66" t="s">
        <v>50</v>
      </c>
      <c r="Q36" s="73"/>
      <c r="R36" s="66" t="s">
        <v>53</v>
      </c>
      <c r="S36" s="66" t="s">
        <v>54</v>
      </c>
      <c r="T36" s="66" t="s">
        <v>13</v>
      </c>
      <c r="U36" s="66" t="s">
        <v>55</v>
      </c>
      <c r="V36" s="66" t="s">
        <v>56</v>
      </c>
      <c r="W36" s="66" t="s">
        <v>57</v>
      </c>
      <c r="X36" s="66" t="s">
        <v>17</v>
      </c>
    </row>
    <row r="37" spans="1:25" ht="13.5" thickBot="1" x14ac:dyDescent="0.35">
      <c r="R37" s="66" t="s">
        <v>58</v>
      </c>
      <c r="S37" s="66" t="s">
        <v>58</v>
      </c>
      <c r="T37" s="66" t="s">
        <v>58</v>
      </c>
      <c r="U37" s="66" t="s">
        <v>58</v>
      </c>
      <c r="V37" s="66" t="s">
        <v>58</v>
      </c>
      <c r="W37" s="66" t="s">
        <v>58</v>
      </c>
      <c r="X37" s="66" t="s">
        <v>58</v>
      </c>
      <c r="Y37" s="66"/>
    </row>
    <row r="38" spans="1:25" x14ac:dyDescent="0.25">
      <c r="A38" s="74">
        <v>7</v>
      </c>
      <c r="B38" s="59"/>
      <c r="C38" s="59"/>
      <c r="D38" s="59"/>
      <c r="E38" s="59"/>
      <c r="F38" s="60"/>
      <c r="G38" s="1"/>
      <c r="I38" s="89">
        <v>7</v>
      </c>
      <c r="J38" s="75"/>
      <c r="K38" s="75"/>
      <c r="L38" s="75"/>
      <c r="M38" s="75"/>
      <c r="N38" s="76"/>
      <c r="O38" s="1"/>
      <c r="Q38" s="74">
        <v>7</v>
      </c>
      <c r="R38" s="77">
        <v>3</v>
      </c>
      <c r="S38" s="77">
        <v>2</v>
      </c>
      <c r="T38" s="77">
        <v>121</v>
      </c>
      <c r="U38" s="77">
        <v>12</v>
      </c>
      <c r="V38" s="77">
        <v>0</v>
      </c>
      <c r="W38" s="77">
        <v>1</v>
      </c>
      <c r="X38" s="78">
        <v>1</v>
      </c>
    </row>
    <row r="39" spans="1:25" x14ac:dyDescent="0.25">
      <c r="A39" s="79">
        <v>7.3</v>
      </c>
      <c r="B39" s="61"/>
      <c r="C39" s="61"/>
      <c r="D39" s="61"/>
      <c r="E39" s="61"/>
      <c r="F39" s="62"/>
      <c r="G39" s="1"/>
      <c r="I39" s="90">
        <v>7.3</v>
      </c>
      <c r="J39" s="80"/>
      <c r="K39" s="80"/>
      <c r="L39" s="80"/>
      <c r="M39" s="80"/>
      <c r="N39" s="81"/>
      <c r="O39" s="1"/>
      <c r="Q39" s="79">
        <v>7.3</v>
      </c>
      <c r="R39" s="82">
        <v>3</v>
      </c>
      <c r="S39" s="82">
        <v>0</v>
      </c>
      <c r="T39" s="82">
        <v>155</v>
      </c>
      <c r="U39" s="82">
        <v>20</v>
      </c>
      <c r="V39" s="82">
        <v>1</v>
      </c>
      <c r="W39" s="82">
        <v>0</v>
      </c>
      <c r="X39" s="83">
        <v>2</v>
      </c>
    </row>
    <row r="40" spans="1:25" x14ac:dyDescent="0.25">
      <c r="A40" s="79">
        <v>8</v>
      </c>
      <c r="B40" s="61"/>
      <c r="C40" s="61"/>
      <c r="D40" s="61"/>
      <c r="E40" s="61"/>
      <c r="F40" s="62"/>
      <c r="G40" s="1"/>
      <c r="I40" s="90">
        <v>8</v>
      </c>
      <c r="J40" s="80"/>
      <c r="K40" s="80"/>
      <c r="L40" s="80"/>
      <c r="M40" s="80"/>
      <c r="N40" s="81"/>
      <c r="O40" s="1"/>
      <c r="Q40" s="79">
        <v>8</v>
      </c>
      <c r="R40" s="82">
        <v>2</v>
      </c>
      <c r="S40" s="82">
        <v>0</v>
      </c>
      <c r="T40" s="82">
        <v>141</v>
      </c>
      <c r="U40" s="82">
        <v>16</v>
      </c>
      <c r="V40" s="82">
        <v>1</v>
      </c>
      <c r="W40" s="82">
        <v>0</v>
      </c>
      <c r="X40" s="83">
        <v>2</v>
      </c>
    </row>
    <row r="41" spans="1:25" x14ac:dyDescent="0.25">
      <c r="A41" s="79">
        <v>8.3000000000000007</v>
      </c>
      <c r="B41" s="61"/>
      <c r="C41" s="61"/>
      <c r="D41" s="61"/>
      <c r="E41" s="61"/>
      <c r="F41" s="62"/>
      <c r="G41" s="1"/>
      <c r="I41" s="90">
        <v>8.3000000000000007</v>
      </c>
      <c r="J41" s="80"/>
      <c r="K41" s="80"/>
      <c r="L41" s="80"/>
      <c r="M41" s="80"/>
      <c r="N41" s="81"/>
      <c r="O41" s="1"/>
      <c r="Q41" s="79">
        <v>8.3000000000000007</v>
      </c>
      <c r="R41" s="82">
        <v>2</v>
      </c>
      <c r="S41" s="82">
        <v>2</v>
      </c>
      <c r="T41" s="82">
        <v>225</v>
      </c>
      <c r="U41" s="82">
        <v>14</v>
      </c>
      <c r="V41" s="82">
        <v>3</v>
      </c>
      <c r="W41" s="82">
        <v>0</v>
      </c>
      <c r="X41" s="83">
        <v>1</v>
      </c>
    </row>
    <row r="42" spans="1:25" x14ac:dyDescent="0.25">
      <c r="A42" s="79">
        <v>9</v>
      </c>
      <c r="B42" s="61"/>
      <c r="C42" s="61"/>
      <c r="D42" s="61"/>
      <c r="E42" s="61"/>
      <c r="F42" s="62"/>
      <c r="G42" s="1"/>
      <c r="I42" s="90">
        <v>9</v>
      </c>
      <c r="J42" s="80"/>
      <c r="K42" s="80"/>
      <c r="L42" s="80"/>
      <c r="M42" s="80"/>
      <c r="N42" s="81"/>
      <c r="O42" s="1"/>
      <c r="Q42" s="79">
        <v>9</v>
      </c>
      <c r="R42" s="82">
        <v>2</v>
      </c>
      <c r="S42" s="82">
        <v>0</v>
      </c>
      <c r="T42" s="82">
        <v>187</v>
      </c>
      <c r="U42" s="82">
        <v>14</v>
      </c>
      <c r="V42" s="82">
        <v>3</v>
      </c>
      <c r="W42" s="82">
        <v>0</v>
      </c>
      <c r="X42" s="83">
        <v>1</v>
      </c>
    </row>
    <row r="43" spans="1:25" x14ac:dyDescent="0.25">
      <c r="A43" s="79">
        <v>9.3000000000000007</v>
      </c>
      <c r="B43" s="61"/>
      <c r="C43" s="61"/>
      <c r="D43" s="61"/>
      <c r="E43" s="61"/>
      <c r="F43" s="62"/>
      <c r="G43" s="1"/>
      <c r="I43" s="90">
        <v>9.3000000000000007</v>
      </c>
      <c r="J43" s="80"/>
      <c r="K43" s="80"/>
      <c r="L43" s="80"/>
      <c r="M43" s="80"/>
      <c r="N43" s="81"/>
      <c r="O43" s="1"/>
      <c r="Q43" s="79">
        <v>9.3000000000000007</v>
      </c>
      <c r="R43" s="82">
        <v>3</v>
      </c>
      <c r="S43" s="82">
        <v>0</v>
      </c>
      <c r="T43" s="82">
        <v>98</v>
      </c>
      <c r="U43" s="82">
        <v>16</v>
      </c>
      <c r="V43" s="82">
        <v>2</v>
      </c>
      <c r="W43" s="82">
        <v>0</v>
      </c>
      <c r="X43" s="83">
        <v>1</v>
      </c>
    </row>
    <row r="44" spans="1:25" x14ac:dyDescent="0.25">
      <c r="A44" s="79">
        <v>10</v>
      </c>
      <c r="B44" s="61"/>
      <c r="C44" s="61"/>
      <c r="D44" s="61"/>
      <c r="E44" s="61"/>
      <c r="F44" s="62"/>
      <c r="G44" s="1"/>
      <c r="I44" s="90">
        <v>10</v>
      </c>
      <c r="J44" s="80"/>
      <c r="K44" s="80"/>
      <c r="L44" s="80"/>
      <c r="M44" s="80"/>
      <c r="N44" s="81"/>
      <c r="O44" s="1"/>
      <c r="Q44" s="79">
        <v>10</v>
      </c>
      <c r="R44" s="82">
        <v>4</v>
      </c>
      <c r="S44" s="82">
        <v>2</v>
      </c>
      <c r="T44" s="82">
        <v>156</v>
      </c>
      <c r="U44" s="82">
        <v>12</v>
      </c>
      <c r="V44" s="82">
        <v>5</v>
      </c>
      <c r="W44" s="82">
        <v>1</v>
      </c>
      <c r="X44" s="83">
        <v>2</v>
      </c>
    </row>
    <row r="45" spans="1:25" x14ac:dyDescent="0.25">
      <c r="A45" s="79">
        <v>10.3</v>
      </c>
      <c r="B45" s="61"/>
      <c r="C45" s="61"/>
      <c r="D45" s="61"/>
      <c r="E45" s="61"/>
      <c r="F45" s="62"/>
      <c r="G45" s="1"/>
      <c r="I45" s="90">
        <v>10.3</v>
      </c>
      <c r="J45" s="80"/>
      <c r="K45" s="80"/>
      <c r="L45" s="80"/>
      <c r="M45" s="80"/>
      <c r="N45" s="81"/>
      <c r="O45" s="1"/>
      <c r="Q45" s="79">
        <v>10.3</v>
      </c>
      <c r="R45" s="82">
        <v>2</v>
      </c>
      <c r="S45" s="82">
        <v>0</v>
      </c>
      <c r="T45" s="82">
        <v>135</v>
      </c>
      <c r="U45" s="82">
        <v>11</v>
      </c>
      <c r="V45" s="82">
        <v>2</v>
      </c>
      <c r="W45" s="82">
        <v>1</v>
      </c>
      <c r="X45" s="83">
        <v>1</v>
      </c>
    </row>
    <row r="46" spans="1:25" x14ac:dyDescent="0.25">
      <c r="A46" s="79">
        <v>11</v>
      </c>
      <c r="B46" s="61"/>
      <c r="C46" s="61"/>
      <c r="D46" s="61"/>
      <c r="E46" s="61"/>
      <c r="F46" s="62"/>
      <c r="G46" s="1"/>
      <c r="I46" s="90">
        <v>11</v>
      </c>
      <c r="J46" s="80"/>
      <c r="K46" s="80"/>
      <c r="L46" s="80"/>
      <c r="M46" s="80"/>
      <c r="N46" s="81"/>
      <c r="O46" s="1"/>
      <c r="Q46" s="79">
        <v>11</v>
      </c>
      <c r="R46" s="82">
        <v>1</v>
      </c>
      <c r="S46" s="82">
        <v>0</v>
      </c>
      <c r="T46" s="82">
        <v>149</v>
      </c>
      <c r="U46" s="82">
        <v>14</v>
      </c>
      <c r="V46" s="82">
        <v>3</v>
      </c>
      <c r="W46" s="82">
        <v>0</v>
      </c>
      <c r="X46" s="83">
        <v>2</v>
      </c>
    </row>
    <row r="47" spans="1:25" x14ac:dyDescent="0.25">
      <c r="A47" s="79">
        <v>11.3</v>
      </c>
      <c r="B47" s="61"/>
      <c r="C47" s="61"/>
      <c r="D47" s="61"/>
      <c r="E47" s="61"/>
      <c r="F47" s="62"/>
      <c r="G47" s="1"/>
      <c r="I47" s="90">
        <v>11.3</v>
      </c>
      <c r="J47" s="80"/>
      <c r="K47" s="80"/>
      <c r="L47" s="80"/>
      <c r="M47" s="80"/>
      <c r="N47" s="81"/>
      <c r="O47" s="1"/>
      <c r="Q47" s="79">
        <v>11.3</v>
      </c>
      <c r="R47" s="82">
        <v>4</v>
      </c>
      <c r="S47" s="82">
        <v>1</v>
      </c>
      <c r="T47" s="82">
        <v>169</v>
      </c>
      <c r="U47" s="82">
        <v>17</v>
      </c>
      <c r="V47" s="82">
        <v>5</v>
      </c>
      <c r="W47" s="82">
        <v>0</v>
      </c>
      <c r="X47" s="83">
        <v>1</v>
      </c>
    </row>
    <row r="48" spans="1:25" x14ac:dyDescent="0.25">
      <c r="A48" s="79">
        <v>12</v>
      </c>
      <c r="B48" s="61"/>
      <c r="C48" s="61"/>
      <c r="D48" s="61"/>
      <c r="E48" s="61"/>
      <c r="F48" s="62"/>
      <c r="G48" s="1"/>
      <c r="I48" s="90">
        <v>12</v>
      </c>
      <c r="J48" s="80"/>
      <c r="K48" s="80"/>
      <c r="L48" s="80"/>
      <c r="M48" s="80"/>
      <c r="N48" s="81"/>
      <c r="O48" s="1"/>
      <c r="Q48" s="79">
        <v>12</v>
      </c>
      <c r="R48" s="82">
        <v>0</v>
      </c>
      <c r="S48" s="82">
        <v>0</v>
      </c>
      <c r="T48" s="82">
        <v>158</v>
      </c>
      <c r="U48" s="82">
        <v>23</v>
      </c>
      <c r="V48" s="82">
        <v>2</v>
      </c>
      <c r="W48" s="82">
        <v>0</v>
      </c>
      <c r="X48" s="83">
        <v>1</v>
      </c>
    </row>
    <row r="49" spans="1:25" x14ac:dyDescent="0.25">
      <c r="A49" s="79">
        <v>12.3</v>
      </c>
      <c r="B49" s="61"/>
      <c r="C49" s="61"/>
      <c r="D49" s="61"/>
      <c r="E49" s="61"/>
      <c r="F49" s="62"/>
      <c r="G49" s="1"/>
      <c r="I49" s="90">
        <v>12.3</v>
      </c>
      <c r="J49" s="80"/>
      <c r="K49" s="80"/>
      <c r="L49" s="80"/>
      <c r="M49" s="80"/>
      <c r="N49" s="81"/>
      <c r="O49" s="1"/>
      <c r="Q49" s="79">
        <v>12.3</v>
      </c>
      <c r="R49" s="82">
        <v>0</v>
      </c>
      <c r="S49" s="82">
        <v>0</v>
      </c>
      <c r="T49" s="82">
        <v>148</v>
      </c>
      <c r="U49" s="82">
        <v>16</v>
      </c>
      <c r="V49" s="82">
        <v>4</v>
      </c>
      <c r="W49" s="82">
        <v>0</v>
      </c>
      <c r="X49" s="83">
        <v>2</v>
      </c>
    </row>
    <row r="50" spans="1:25" x14ac:dyDescent="0.25">
      <c r="A50" s="79">
        <v>13</v>
      </c>
      <c r="B50" s="61"/>
      <c r="C50" s="61"/>
      <c r="D50" s="61"/>
      <c r="E50" s="61"/>
      <c r="F50" s="62"/>
      <c r="G50" s="1"/>
      <c r="I50" s="90">
        <v>13</v>
      </c>
      <c r="J50" s="80"/>
      <c r="K50" s="80"/>
      <c r="L50" s="80"/>
      <c r="M50" s="80"/>
      <c r="N50" s="81"/>
      <c r="O50" s="1"/>
      <c r="Q50" s="79">
        <v>13</v>
      </c>
      <c r="R50" s="82">
        <v>0</v>
      </c>
      <c r="S50" s="82">
        <v>1</v>
      </c>
      <c r="T50" s="82">
        <v>124</v>
      </c>
      <c r="U50" s="82">
        <v>2</v>
      </c>
      <c r="V50" s="82">
        <v>1</v>
      </c>
      <c r="W50" s="82">
        <v>0</v>
      </c>
      <c r="X50" s="83">
        <v>2</v>
      </c>
    </row>
    <row r="51" spans="1:25" x14ac:dyDescent="0.25">
      <c r="A51" s="79">
        <v>13.3</v>
      </c>
      <c r="B51" s="61"/>
      <c r="C51" s="61"/>
      <c r="D51" s="61"/>
      <c r="E51" s="61"/>
      <c r="F51" s="62"/>
      <c r="G51" s="1"/>
      <c r="I51" s="90">
        <v>13.3</v>
      </c>
      <c r="J51" s="80"/>
      <c r="K51" s="80"/>
      <c r="L51" s="80"/>
      <c r="M51" s="80"/>
      <c r="N51" s="81"/>
      <c r="O51" s="1"/>
      <c r="Q51" s="79">
        <v>13.3</v>
      </c>
      <c r="R51" s="82">
        <v>0</v>
      </c>
      <c r="S51" s="82">
        <v>0</v>
      </c>
      <c r="T51" s="82">
        <v>133</v>
      </c>
      <c r="U51" s="82">
        <v>14</v>
      </c>
      <c r="V51" s="82">
        <v>4</v>
      </c>
      <c r="W51" s="82">
        <v>0</v>
      </c>
      <c r="X51" s="83">
        <v>1</v>
      </c>
    </row>
    <row r="52" spans="1:25" x14ac:dyDescent="0.25">
      <c r="A52" s="79">
        <v>14</v>
      </c>
      <c r="B52" s="61"/>
      <c r="C52" s="61"/>
      <c r="D52" s="61"/>
      <c r="E52" s="61"/>
      <c r="F52" s="62"/>
      <c r="G52" s="1"/>
      <c r="I52" s="90">
        <v>14</v>
      </c>
      <c r="J52" s="80"/>
      <c r="K52" s="80"/>
      <c r="L52" s="80"/>
      <c r="M52" s="80"/>
      <c r="N52" s="81"/>
      <c r="O52" s="1"/>
      <c r="Q52" s="79">
        <v>14</v>
      </c>
      <c r="R52" s="82">
        <v>0</v>
      </c>
      <c r="S52" s="82">
        <v>1</v>
      </c>
      <c r="T52" s="82">
        <v>145</v>
      </c>
      <c r="U52" s="82">
        <v>10</v>
      </c>
      <c r="V52" s="82">
        <v>2</v>
      </c>
      <c r="W52" s="82">
        <v>0</v>
      </c>
      <c r="X52" s="83">
        <v>2</v>
      </c>
    </row>
    <row r="53" spans="1:25" x14ac:dyDescent="0.25">
      <c r="A53" s="79">
        <v>14.3</v>
      </c>
      <c r="B53" s="61"/>
      <c r="C53" s="61"/>
      <c r="D53" s="61"/>
      <c r="E53" s="61"/>
      <c r="F53" s="62"/>
      <c r="G53" s="1"/>
      <c r="I53" s="90">
        <v>14.3</v>
      </c>
      <c r="J53" s="80"/>
      <c r="K53" s="80"/>
      <c r="L53" s="80"/>
      <c r="M53" s="80"/>
      <c r="N53" s="81"/>
      <c r="O53" s="1"/>
      <c r="Q53" s="79">
        <v>14.3</v>
      </c>
      <c r="R53" s="82">
        <v>2</v>
      </c>
      <c r="S53" s="82">
        <v>1</v>
      </c>
      <c r="T53" s="82">
        <v>119</v>
      </c>
      <c r="U53" s="82">
        <v>23</v>
      </c>
      <c r="V53" s="82">
        <v>3</v>
      </c>
      <c r="W53" s="82">
        <v>0</v>
      </c>
      <c r="X53" s="83">
        <v>2</v>
      </c>
    </row>
    <row r="54" spans="1:25" x14ac:dyDescent="0.25">
      <c r="A54" s="79">
        <v>15</v>
      </c>
      <c r="B54" s="61"/>
      <c r="C54" s="61"/>
      <c r="D54" s="61"/>
      <c r="E54" s="61"/>
      <c r="F54" s="62"/>
      <c r="G54" s="1"/>
      <c r="I54" s="90">
        <v>15</v>
      </c>
      <c r="J54" s="80"/>
      <c r="K54" s="80"/>
      <c r="L54" s="80"/>
      <c r="M54" s="80"/>
      <c r="N54" s="81"/>
      <c r="O54" s="1"/>
      <c r="Q54" s="79">
        <v>15</v>
      </c>
      <c r="R54" s="82">
        <v>5</v>
      </c>
      <c r="S54" s="82">
        <v>1</v>
      </c>
      <c r="T54" s="82">
        <v>130</v>
      </c>
      <c r="U54" s="82">
        <v>22</v>
      </c>
      <c r="V54" s="82">
        <v>3</v>
      </c>
      <c r="W54" s="82">
        <v>0</v>
      </c>
      <c r="X54" s="83">
        <v>1</v>
      </c>
    </row>
    <row r="55" spans="1:25" x14ac:dyDescent="0.25">
      <c r="A55" s="79">
        <v>15.3</v>
      </c>
      <c r="B55" s="61"/>
      <c r="C55" s="61"/>
      <c r="D55" s="61"/>
      <c r="E55" s="61"/>
      <c r="F55" s="62"/>
      <c r="G55" s="1"/>
      <c r="I55" s="90">
        <v>15.3</v>
      </c>
      <c r="J55" s="80"/>
      <c r="K55" s="80"/>
      <c r="L55" s="80"/>
      <c r="M55" s="80"/>
      <c r="N55" s="81"/>
      <c r="O55" s="1"/>
      <c r="Q55" s="79">
        <v>15.3</v>
      </c>
      <c r="R55" s="82">
        <v>4</v>
      </c>
      <c r="S55" s="82">
        <v>0</v>
      </c>
      <c r="T55" s="82">
        <v>182</v>
      </c>
      <c r="U55" s="82">
        <v>16</v>
      </c>
      <c r="V55" s="82">
        <v>3</v>
      </c>
      <c r="W55" s="82">
        <v>0</v>
      </c>
      <c r="X55" s="83">
        <v>2</v>
      </c>
    </row>
    <row r="56" spans="1:25" x14ac:dyDescent="0.25">
      <c r="A56" s="79">
        <v>16</v>
      </c>
      <c r="B56" s="61"/>
      <c r="C56" s="61"/>
      <c r="D56" s="61"/>
      <c r="E56" s="61"/>
      <c r="F56" s="62"/>
      <c r="G56" s="1"/>
      <c r="I56" s="90">
        <v>16</v>
      </c>
      <c r="J56" s="80"/>
      <c r="K56" s="80"/>
      <c r="L56" s="80"/>
      <c r="M56" s="80"/>
      <c r="N56" s="81"/>
      <c r="O56" s="1"/>
      <c r="Q56" s="79">
        <v>16</v>
      </c>
      <c r="R56" s="82">
        <v>0</v>
      </c>
      <c r="S56" s="82">
        <v>2</v>
      </c>
      <c r="T56" s="82">
        <v>140</v>
      </c>
      <c r="U56" s="82">
        <v>18</v>
      </c>
      <c r="V56" s="82">
        <v>2</v>
      </c>
      <c r="W56" s="82">
        <v>1</v>
      </c>
      <c r="X56" s="83">
        <v>1</v>
      </c>
    </row>
    <row r="57" spans="1:25" x14ac:dyDescent="0.25">
      <c r="A57" s="79">
        <v>16.3</v>
      </c>
      <c r="B57" s="61"/>
      <c r="C57" s="61"/>
      <c r="D57" s="61"/>
      <c r="E57" s="61"/>
      <c r="F57" s="62"/>
      <c r="G57" s="1"/>
      <c r="I57" s="90">
        <v>16.3</v>
      </c>
      <c r="J57" s="80"/>
      <c r="K57" s="80"/>
      <c r="L57" s="80"/>
      <c r="M57" s="80"/>
      <c r="N57" s="81"/>
      <c r="O57" s="1"/>
      <c r="Q57" s="79">
        <v>16.3</v>
      </c>
      <c r="R57" s="82">
        <v>1</v>
      </c>
      <c r="S57" s="82">
        <v>0</v>
      </c>
      <c r="T57" s="82">
        <v>148</v>
      </c>
      <c r="U57" s="82">
        <v>20</v>
      </c>
      <c r="V57" s="82">
        <v>0</v>
      </c>
      <c r="W57" s="82">
        <v>0</v>
      </c>
      <c r="X57" s="83">
        <v>1</v>
      </c>
    </row>
    <row r="58" spans="1:25" x14ac:dyDescent="0.25">
      <c r="A58" s="79">
        <v>17</v>
      </c>
      <c r="B58" s="61"/>
      <c r="C58" s="61"/>
      <c r="D58" s="61"/>
      <c r="E58" s="61"/>
      <c r="F58" s="62"/>
      <c r="G58" s="1"/>
      <c r="I58" s="90">
        <v>17</v>
      </c>
      <c r="J58" s="80"/>
      <c r="K58" s="80"/>
      <c r="L58" s="80"/>
      <c r="M58" s="80"/>
      <c r="N58" s="81"/>
      <c r="O58" s="1"/>
      <c r="Q58" s="79">
        <v>17</v>
      </c>
      <c r="R58" s="82">
        <v>0</v>
      </c>
      <c r="S58" s="82">
        <v>2</v>
      </c>
      <c r="T58" s="82">
        <v>193</v>
      </c>
      <c r="U58" s="82">
        <v>15</v>
      </c>
      <c r="V58" s="82">
        <v>1</v>
      </c>
      <c r="W58" s="82">
        <v>0</v>
      </c>
      <c r="X58" s="83">
        <v>3</v>
      </c>
    </row>
    <row r="59" spans="1:25" x14ac:dyDescent="0.25">
      <c r="A59" s="79">
        <v>17.3</v>
      </c>
      <c r="B59" s="61"/>
      <c r="C59" s="61"/>
      <c r="D59" s="61"/>
      <c r="E59" s="61"/>
      <c r="F59" s="62"/>
      <c r="G59" s="1"/>
      <c r="I59" s="90">
        <v>17.3</v>
      </c>
      <c r="J59" s="80"/>
      <c r="K59" s="80"/>
      <c r="L59" s="80"/>
      <c r="M59" s="80"/>
      <c r="N59" s="81"/>
      <c r="O59" s="1"/>
      <c r="Q59" s="79">
        <v>17.3</v>
      </c>
      <c r="R59" s="82">
        <v>2</v>
      </c>
      <c r="S59" s="82">
        <v>0</v>
      </c>
      <c r="T59" s="82">
        <v>176</v>
      </c>
      <c r="U59" s="82">
        <v>11</v>
      </c>
      <c r="V59" s="82">
        <v>1</v>
      </c>
      <c r="W59" s="82">
        <v>0</v>
      </c>
      <c r="X59" s="83">
        <v>1</v>
      </c>
    </row>
    <row r="60" spans="1:25" x14ac:dyDescent="0.25">
      <c r="A60" s="79">
        <v>18</v>
      </c>
      <c r="B60" s="61"/>
      <c r="C60" s="61"/>
      <c r="D60" s="61"/>
      <c r="E60" s="61"/>
      <c r="F60" s="62"/>
      <c r="G60" s="1"/>
      <c r="I60" s="90">
        <v>18</v>
      </c>
      <c r="J60" s="80"/>
      <c r="K60" s="80"/>
      <c r="L60" s="80"/>
      <c r="M60" s="80"/>
      <c r="N60" s="81"/>
      <c r="O60" s="1"/>
      <c r="Q60" s="79">
        <v>18</v>
      </c>
      <c r="R60" s="82"/>
      <c r="S60" s="82"/>
      <c r="T60" s="82"/>
      <c r="U60" s="82"/>
      <c r="V60" s="82"/>
      <c r="W60" s="82"/>
      <c r="X60" s="83"/>
    </row>
    <row r="61" spans="1:25" ht="13" thickBot="1" x14ac:dyDescent="0.3">
      <c r="A61" s="84">
        <v>18.3</v>
      </c>
      <c r="B61" s="63"/>
      <c r="C61" s="63"/>
      <c r="D61" s="63"/>
      <c r="E61" s="63"/>
      <c r="F61" s="64"/>
      <c r="G61" s="1"/>
      <c r="I61" s="91">
        <v>18.3</v>
      </c>
      <c r="J61" s="85"/>
      <c r="K61" s="85"/>
      <c r="L61" s="85"/>
      <c r="M61" s="85"/>
      <c r="N61" s="86"/>
      <c r="O61" s="1"/>
      <c r="Q61" s="84">
        <v>18.3</v>
      </c>
      <c r="R61" s="87"/>
      <c r="S61" s="87"/>
      <c r="T61" s="87"/>
      <c r="U61" s="87"/>
      <c r="V61" s="87"/>
      <c r="W61" s="87"/>
      <c r="X61" s="88"/>
    </row>
    <row r="62" spans="1:25" ht="13" x14ac:dyDescent="0.3">
      <c r="A62" s="1"/>
      <c r="B62" s="66">
        <f>SUM(B38:B61)</f>
        <v>0</v>
      </c>
      <c r="C62" s="66">
        <f>SUM(C38:C61)</f>
        <v>0</v>
      </c>
      <c r="D62" s="66">
        <f>SUM(D38:D61)</f>
        <v>0</v>
      </c>
      <c r="E62" s="66">
        <f>SUM(E38:E61)</f>
        <v>0</v>
      </c>
      <c r="F62" s="66">
        <f>SUM(F38:F61)</f>
        <v>0</v>
      </c>
      <c r="G62" s="66">
        <f>SUM(B62:F62)</f>
        <v>0</v>
      </c>
      <c r="I62" s="1"/>
      <c r="J62" s="66">
        <f>SUM(J38:J61)</f>
        <v>0</v>
      </c>
      <c r="K62" s="66">
        <f>SUM(K38:K61)</f>
        <v>0</v>
      </c>
      <c r="L62" s="66">
        <f>SUM(L38:L61)</f>
        <v>0</v>
      </c>
      <c r="M62" s="66">
        <f>SUM(M38:M61)</f>
        <v>0</v>
      </c>
      <c r="N62" s="66">
        <f>SUM(N38:N61)</f>
        <v>0</v>
      </c>
      <c r="O62" s="66">
        <f>SUM(J62:N62)</f>
        <v>0</v>
      </c>
      <c r="Q62" s="1"/>
      <c r="R62" s="66">
        <f t="shared" ref="R62:X62" si="1">SUM(R38:R61)</f>
        <v>40</v>
      </c>
      <c r="S62" s="66">
        <f t="shared" si="1"/>
        <v>15</v>
      </c>
      <c r="T62" s="66">
        <f t="shared" si="1"/>
        <v>3332</v>
      </c>
      <c r="U62" s="66">
        <f t="shared" si="1"/>
        <v>336</v>
      </c>
      <c r="V62" s="66">
        <f t="shared" si="1"/>
        <v>51</v>
      </c>
      <c r="W62" s="66">
        <f t="shared" si="1"/>
        <v>4</v>
      </c>
      <c r="X62" s="66">
        <f t="shared" si="1"/>
        <v>33</v>
      </c>
      <c r="Y62" s="66">
        <f>SUM(R62:X62)</f>
        <v>3811</v>
      </c>
    </row>
    <row r="64" spans="1:25" ht="18" x14ac:dyDescent="0.4">
      <c r="A64" s="72" t="s">
        <v>59</v>
      </c>
      <c r="I64" s="72" t="s">
        <v>60</v>
      </c>
      <c r="Q64" s="72" t="s">
        <v>61</v>
      </c>
    </row>
    <row r="65" spans="1:24" ht="14.25" customHeight="1" x14ac:dyDescent="0.4">
      <c r="A65" s="72"/>
      <c r="I65" s="72"/>
      <c r="Q65" s="72"/>
    </row>
    <row r="66" spans="1:24" ht="12.75" customHeight="1" x14ac:dyDescent="0.4">
      <c r="A66" s="72"/>
      <c r="B66" s="66" t="s">
        <v>63</v>
      </c>
      <c r="C66" s="66" t="s">
        <v>47</v>
      </c>
      <c r="D66" s="66" t="s">
        <v>48</v>
      </c>
      <c r="E66" s="66" t="s">
        <v>49</v>
      </c>
      <c r="F66" s="66" t="s">
        <v>50</v>
      </c>
      <c r="I66" s="72"/>
      <c r="J66" s="66" t="s">
        <v>63</v>
      </c>
      <c r="K66" s="66" t="s">
        <v>47</v>
      </c>
      <c r="L66" s="66" t="s">
        <v>48</v>
      </c>
      <c r="M66" s="66" t="s">
        <v>49</v>
      </c>
      <c r="N66" s="66" t="s">
        <v>50</v>
      </c>
      <c r="Q66" s="72"/>
      <c r="R66" s="66" t="s">
        <v>53</v>
      </c>
      <c r="S66" s="66" t="s">
        <v>54</v>
      </c>
      <c r="T66" s="66" t="s">
        <v>13</v>
      </c>
      <c r="U66" s="66" t="s">
        <v>55</v>
      </c>
      <c r="V66" s="66" t="s">
        <v>56</v>
      </c>
      <c r="W66" s="66" t="s">
        <v>57</v>
      </c>
      <c r="X66" s="66" t="s">
        <v>17</v>
      </c>
    </row>
    <row r="67" spans="1:24" ht="13.5" thickBot="1" x14ac:dyDescent="0.35">
      <c r="A67" s="66"/>
      <c r="B67" s="66"/>
      <c r="C67" s="66"/>
      <c r="D67" s="66"/>
      <c r="E67" s="66"/>
      <c r="F67" s="66"/>
      <c r="G67" s="66"/>
      <c r="H67" s="65"/>
      <c r="I67" s="66"/>
      <c r="J67" s="1"/>
      <c r="K67" s="1"/>
      <c r="L67" s="1"/>
      <c r="M67" s="1"/>
      <c r="N67" s="1"/>
      <c r="O67" s="1"/>
      <c r="Q67" s="66"/>
      <c r="R67" s="1"/>
      <c r="S67" s="1"/>
      <c r="T67" s="1"/>
      <c r="U67" s="1"/>
      <c r="V67" s="1"/>
      <c r="W67" s="1"/>
    </row>
    <row r="68" spans="1:24" x14ac:dyDescent="0.25">
      <c r="A68" s="74">
        <v>7</v>
      </c>
      <c r="B68" s="59">
        <f t="shared" ref="B68:F77" si="2">B8+B38</f>
        <v>0</v>
      </c>
      <c r="C68" s="59">
        <f t="shared" si="2"/>
        <v>0</v>
      </c>
      <c r="D68" s="59">
        <f t="shared" si="2"/>
        <v>0</v>
      </c>
      <c r="E68" s="59">
        <f t="shared" si="2"/>
        <v>0</v>
      </c>
      <c r="F68" s="60">
        <f t="shared" si="2"/>
        <v>0</v>
      </c>
      <c r="G68" s="1"/>
      <c r="I68" s="89">
        <v>7</v>
      </c>
      <c r="J68" s="75">
        <f t="shared" ref="J68:N77" si="3">J8+J38</f>
        <v>0</v>
      </c>
      <c r="K68" s="75">
        <f t="shared" si="3"/>
        <v>1</v>
      </c>
      <c r="L68" s="75">
        <f t="shared" si="3"/>
        <v>1</v>
      </c>
      <c r="M68" s="75">
        <f t="shared" si="3"/>
        <v>0</v>
      </c>
      <c r="N68" s="76">
        <f t="shared" si="3"/>
        <v>0</v>
      </c>
      <c r="O68" s="1"/>
      <c r="Q68" s="89">
        <v>7</v>
      </c>
      <c r="R68" s="77">
        <f t="shared" ref="R68:X77" si="4">R8+R38</f>
        <v>3</v>
      </c>
      <c r="S68" s="77">
        <f t="shared" si="4"/>
        <v>2</v>
      </c>
      <c r="T68" s="77">
        <f t="shared" si="4"/>
        <v>143</v>
      </c>
      <c r="U68" s="77">
        <f t="shared" si="4"/>
        <v>18</v>
      </c>
      <c r="V68" s="77">
        <f t="shared" si="4"/>
        <v>2</v>
      </c>
      <c r="W68" s="77">
        <f t="shared" si="4"/>
        <v>1</v>
      </c>
      <c r="X68" s="78">
        <f t="shared" si="4"/>
        <v>1</v>
      </c>
    </row>
    <row r="69" spans="1:24" x14ac:dyDescent="0.25">
      <c r="A69" s="79">
        <v>7.3</v>
      </c>
      <c r="B69" s="61">
        <f t="shared" si="2"/>
        <v>0</v>
      </c>
      <c r="C69" s="61">
        <f t="shared" si="2"/>
        <v>0</v>
      </c>
      <c r="D69" s="61">
        <f t="shared" si="2"/>
        <v>2</v>
      </c>
      <c r="E69" s="61">
        <f t="shared" si="2"/>
        <v>0</v>
      </c>
      <c r="F69" s="62">
        <f t="shared" si="2"/>
        <v>0</v>
      </c>
      <c r="G69" s="1"/>
      <c r="I69" s="90">
        <v>7.3</v>
      </c>
      <c r="J69" s="80">
        <f t="shared" si="3"/>
        <v>2</v>
      </c>
      <c r="K69" s="80">
        <f t="shared" si="3"/>
        <v>0</v>
      </c>
      <c r="L69" s="80">
        <f t="shared" si="3"/>
        <v>5</v>
      </c>
      <c r="M69" s="80">
        <f t="shared" si="3"/>
        <v>1</v>
      </c>
      <c r="N69" s="81">
        <f t="shared" si="3"/>
        <v>0</v>
      </c>
      <c r="O69" s="1"/>
      <c r="Q69" s="90">
        <v>7.3</v>
      </c>
      <c r="R69" s="82">
        <f t="shared" si="4"/>
        <v>6</v>
      </c>
      <c r="S69" s="82">
        <f t="shared" si="4"/>
        <v>0</v>
      </c>
      <c r="T69" s="82">
        <f t="shared" si="4"/>
        <v>217</v>
      </c>
      <c r="U69" s="82">
        <f t="shared" si="4"/>
        <v>26</v>
      </c>
      <c r="V69" s="82">
        <f t="shared" si="4"/>
        <v>1</v>
      </c>
      <c r="W69" s="82">
        <f t="shared" si="4"/>
        <v>0</v>
      </c>
      <c r="X69" s="83">
        <f t="shared" si="4"/>
        <v>3</v>
      </c>
    </row>
    <row r="70" spans="1:24" x14ac:dyDescent="0.25">
      <c r="A70" s="79">
        <v>8</v>
      </c>
      <c r="B70" s="61">
        <f t="shared" si="2"/>
        <v>6</v>
      </c>
      <c r="C70" s="61">
        <f t="shared" si="2"/>
        <v>0</v>
      </c>
      <c r="D70" s="61">
        <f t="shared" si="2"/>
        <v>2</v>
      </c>
      <c r="E70" s="61">
        <f t="shared" si="2"/>
        <v>0</v>
      </c>
      <c r="F70" s="62">
        <f t="shared" si="2"/>
        <v>1</v>
      </c>
      <c r="G70" s="1"/>
      <c r="I70" s="90">
        <v>8</v>
      </c>
      <c r="J70" s="80">
        <f t="shared" si="3"/>
        <v>3</v>
      </c>
      <c r="K70" s="80">
        <f t="shared" si="3"/>
        <v>1</v>
      </c>
      <c r="L70" s="80">
        <f t="shared" si="3"/>
        <v>4</v>
      </c>
      <c r="M70" s="80">
        <f t="shared" si="3"/>
        <v>0</v>
      </c>
      <c r="N70" s="81">
        <f t="shared" si="3"/>
        <v>0</v>
      </c>
      <c r="O70" s="1"/>
      <c r="Q70" s="90">
        <v>8</v>
      </c>
      <c r="R70" s="82">
        <f t="shared" si="4"/>
        <v>2</v>
      </c>
      <c r="S70" s="82">
        <f t="shared" si="4"/>
        <v>0</v>
      </c>
      <c r="T70" s="82">
        <f t="shared" si="4"/>
        <v>213</v>
      </c>
      <c r="U70" s="82">
        <f t="shared" si="4"/>
        <v>25</v>
      </c>
      <c r="V70" s="82">
        <f t="shared" si="4"/>
        <v>3</v>
      </c>
      <c r="W70" s="82">
        <f t="shared" si="4"/>
        <v>1</v>
      </c>
      <c r="X70" s="83">
        <f t="shared" si="4"/>
        <v>2</v>
      </c>
    </row>
    <row r="71" spans="1:24" x14ac:dyDescent="0.25">
      <c r="A71" s="79">
        <v>8.3000000000000007</v>
      </c>
      <c r="B71" s="61">
        <f t="shared" si="2"/>
        <v>1</v>
      </c>
      <c r="C71" s="61">
        <f t="shared" si="2"/>
        <v>1</v>
      </c>
      <c r="D71" s="61">
        <f t="shared" si="2"/>
        <v>3</v>
      </c>
      <c r="E71" s="61">
        <f t="shared" si="2"/>
        <v>1</v>
      </c>
      <c r="F71" s="62">
        <f t="shared" si="2"/>
        <v>0</v>
      </c>
      <c r="G71" s="1"/>
      <c r="I71" s="90">
        <v>8.3000000000000007</v>
      </c>
      <c r="J71" s="80">
        <f t="shared" si="3"/>
        <v>16</v>
      </c>
      <c r="K71" s="80">
        <f t="shared" si="3"/>
        <v>2</v>
      </c>
      <c r="L71" s="80">
        <f t="shared" si="3"/>
        <v>9</v>
      </c>
      <c r="M71" s="80">
        <f t="shared" si="3"/>
        <v>2</v>
      </c>
      <c r="N71" s="81">
        <f t="shared" si="3"/>
        <v>0</v>
      </c>
      <c r="O71" s="1"/>
      <c r="Q71" s="90">
        <v>8.3000000000000007</v>
      </c>
      <c r="R71" s="82">
        <f t="shared" si="4"/>
        <v>2</v>
      </c>
      <c r="S71" s="82">
        <f t="shared" si="4"/>
        <v>2</v>
      </c>
      <c r="T71" s="82">
        <f t="shared" si="4"/>
        <v>300</v>
      </c>
      <c r="U71" s="82">
        <f t="shared" si="4"/>
        <v>22</v>
      </c>
      <c r="V71" s="82">
        <f t="shared" si="4"/>
        <v>4</v>
      </c>
      <c r="W71" s="82">
        <f t="shared" si="4"/>
        <v>1</v>
      </c>
      <c r="X71" s="83">
        <f t="shared" si="4"/>
        <v>3</v>
      </c>
    </row>
    <row r="72" spans="1:24" x14ac:dyDescent="0.25">
      <c r="A72" s="79">
        <v>9</v>
      </c>
      <c r="B72" s="61">
        <f t="shared" si="2"/>
        <v>1</v>
      </c>
      <c r="C72" s="61">
        <f t="shared" si="2"/>
        <v>0</v>
      </c>
      <c r="D72" s="61">
        <f t="shared" si="2"/>
        <v>1</v>
      </c>
      <c r="E72" s="61">
        <f t="shared" si="2"/>
        <v>0</v>
      </c>
      <c r="F72" s="62">
        <f t="shared" si="2"/>
        <v>0</v>
      </c>
      <c r="G72" s="1"/>
      <c r="I72" s="90">
        <v>9</v>
      </c>
      <c r="J72" s="80">
        <f t="shared" si="3"/>
        <v>1</v>
      </c>
      <c r="K72" s="80">
        <f t="shared" si="3"/>
        <v>0</v>
      </c>
      <c r="L72" s="80">
        <f t="shared" si="3"/>
        <v>3</v>
      </c>
      <c r="M72" s="80">
        <f t="shared" si="3"/>
        <v>1</v>
      </c>
      <c r="N72" s="81">
        <f t="shared" si="3"/>
        <v>0</v>
      </c>
      <c r="O72" s="1"/>
      <c r="Q72" s="90">
        <v>9</v>
      </c>
      <c r="R72" s="82">
        <f t="shared" si="4"/>
        <v>3</v>
      </c>
      <c r="S72" s="82">
        <f t="shared" si="4"/>
        <v>0</v>
      </c>
      <c r="T72" s="82">
        <f t="shared" si="4"/>
        <v>248</v>
      </c>
      <c r="U72" s="82">
        <f t="shared" si="4"/>
        <v>28</v>
      </c>
      <c r="V72" s="82">
        <f t="shared" si="4"/>
        <v>4</v>
      </c>
      <c r="W72" s="82">
        <f t="shared" si="4"/>
        <v>0</v>
      </c>
      <c r="X72" s="83">
        <f t="shared" si="4"/>
        <v>3</v>
      </c>
    </row>
    <row r="73" spans="1:24" x14ac:dyDescent="0.25">
      <c r="A73" s="79">
        <v>9.3000000000000007</v>
      </c>
      <c r="B73" s="61">
        <f t="shared" si="2"/>
        <v>1</v>
      </c>
      <c r="C73" s="61">
        <f t="shared" si="2"/>
        <v>0</v>
      </c>
      <c r="D73" s="61">
        <f t="shared" si="2"/>
        <v>0</v>
      </c>
      <c r="E73" s="61">
        <f t="shared" si="2"/>
        <v>1</v>
      </c>
      <c r="F73" s="62">
        <f t="shared" si="2"/>
        <v>0</v>
      </c>
      <c r="G73" s="1"/>
      <c r="I73" s="90">
        <v>9.3000000000000007</v>
      </c>
      <c r="J73" s="80">
        <f t="shared" si="3"/>
        <v>0</v>
      </c>
      <c r="K73" s="80">
        <f t="shared" si="3"/>
        <v>1</v>
      </c>
      <c r="L73" s="80">
        <f t="shared" si="3"/>
        <v>4</v>
      </c>
      <c r="M73" s="80">
        <f t="shared" si="3"/>
        <v>1</v>
      </c>
      <c r="N73" s="81">
        <f t="shared" si="3"/>
        <v>0</v>
      </c>
      <c r="O73" s="1"/>
      <c r="Q73" s="90">
        <v>9.3000000000000007</v>
      </c>
      <c r="R73" s="82">
        <f t="shared" si="4"/>
        <v>5</v>
      </c>
      <c r="S73" s="82">
        <f t="shared" si="4"/>
        <v>0</v>
      </c>
      <c r="T73" s="82">
        <f t="shared" si="4"/>
        <v>159</v>
      </c>
      <c r="U73" s="82">
        <f t="shared" si="4"/>
        <v>25</v>
      </c>
      <c r="V73" s="82">
        <f t="shared" si="4"/>
        <v>4</v>
      </c>
      <c r="W73" s="82">
        <f t="shared" si="4"/>
        <v>0</v>
      </c>
      <c r="X73" s="83">
        <f t="shared" si="4"/>
        <v>1</v>
      </c>
    </row>
    <row r="74" spans="1:24" x14ac:dyDescent="0.25">
      <c r="A74" s="79">
        <v>10</v>
      </c>
      <c r="B74" s="61">
        <f t="shared" si="2"/>
        <v>0</v>
      </c>
      <c r="C74" s="61">
        <f t="shared" si="2"/>
        <v>0</v>
      </c>
      <c r="D74" s="61">
        <f t="shared" si="2"/>
        <v>1</v>
      </c>
      <c r="E74" s="61">
        <f t="shared" si="2"/>
        <v>0</v>
      </c>
      <c r="F74" s="62">
        <f t="shared" si="2"/>
        <v>0</v>
      </c>
      <c r="G74" s="1"/>
      <c r="I74" s="90">
        <v>10</v>
      </c>
      <c r="J74" s="80">
        <f t="shared" si="3"/>
        <v>0</v>
      </c>
      <c r="K74" s="80">
        <f t="shared" si="3"/>
        <v>0</v>
      </c>
      <c r="L74" s="80">
        <f t="shared" si="3"/>
        <v>6</v>
      </c>
      <c r="M74" s="80">
        <f t="shared" si="3"/>
        <v>2</v>
      </c>
      <c r="N74" s="81">
        <f t="shared" si="3"/>
        <v>0</v>
      </c>
      <c r="O74" s="1"/>
      <c r="Q74" s="90">
        <v>10</v>
      </c>
      <c r="R74" s="82">
        <f t="shared" si="4"/>
        <v>4</v>
      </c>
      <c r="S74" s="82">
        <f t="shared" si="4"/>
        <v>2</v>
      </c>
      <c r="T74" s="82">
        <f t="shared" si="4"/>
        <v>196</v>
      </c>
      <c r="U74" s="82">
        <f t="shared" si="4"/>
        <v>29</v>
      </c>
      <c r="V74" s="82">
        <f t="shared" si="4"/>
        <v>5</v>
      </c>
      <c r="W74" s="82">
        <f t="shared" si="4"/>
        <v>1</v>
      </c>
      <c r="X74" s="83">
        <f t="shared" si="4"/>
        <v>3</v>
      </c>
    </row>
    <row r="75" spans="1:24" x14ac:dyDescent="0.25">
      <c r="A75" s="79">
        <v>10.3</v>
      </c>
      <c r="B75" s="61">
        <f t="shared" si="2"/>
        <v>0</v>
      </c>
      <c r="C75" s="61">
        <f t="shared" si="2"/>
        <v>0</v>
      </c>
      <c r="D75" s="61">
        <f t="shared" si="2"/>
        <v>2</v>
      </c>
      <c r="E75" s="61">
        <f t="shared" si="2"/>
        <v>0</v>
      </c>
      <c r="F75" s="62">
        <f t="shared" si="2"/>
        <v>0</v>
      </c>
      <c r="G75" s="1"/>
      <c r="I75" s="90">
        <v>10.3</v>
      </c>
      <c r="J75" s="80">
        <f t="shared" si="3"/>
        <v>2</v>
      </c>
      <c r="K75" s="80">
        <f t="shared" si="3"/>
        <v>0</v>
      </c>
      <c r="L75" s="80">
        <f t="shared" si="3"/>
        <v>2</v>
      </c>
      <c r="M75" s="80">
        <f t="shared" si="3"/>
        <v>0</v>
      </c>
      <c r="N75" s="81">
        <f t="shared" si="3"/>
        <v>0</v>
      </c>
      <c r="O75" s="1"/>
      <c r="Q75" s="90">
        <v>10.3</v>
      </c>
      <c r="R75" s="82">
        <f t="shared" si="4"/>
        <v>6</v>
      </c>
      <c r="S75" s="82">
        <f t="shared" si="4"/>
        <v>2</v>
      </c>
      <c r="T75" s="82">
        <f t="shared" si="4"/>
        <v>181</v>
      </c>
      <c r="U75" s="82">
        <f t="shared" si="4"/>
        <v>23</v>
      </c>
      <c r="V75" s="82">
        <f t="shared" si="4"/>
        <v>4</v>
      </c>
      <c r="W75" s="82">
        <f t="shared" si="4"/>
        <v>2</v>
      </c>
      <c r="X75" s="83">
        <f t="shared" si="4"/>
        <v>1</v>
      </c>
    </row>
    <row r="76" spans="1:24" x14ac:dyDescent="0.25">
      <c r="A76" s="79">
        <v>11</v>
      </c>
      <c r="B76" s="61">
        <f t="shared" si="2"/>
        <v>0</v>
      </c>
      <c r="C76" s="61">
        <f t="shared" si="2"/>
        <v>0</v>
      </c>
      <c r="D76" s="61">
        <f t="shared" si="2"/>
        <v>5</v>
      </c>
      <c r="E76" s="61">
        <f t="shared" si="2"/>
        <v>1</v>
      </c>
      <c r="F76" s="62">
        <f t="shared" si="2"/>
        <v>0</v>
      </c>
      <c r="G76" s="1"/>
      <c r="I76" s="90">
        <v>11</v>
      </c>
      <c r="J76" s="80">
        <f t="shared" si="3"/>
        <v>0</v>
      </c>
      <c r="K76" s="80">
        <f t="shared" si="3"/>
        <v>1</v>
      </c>
      <c r="L76" s="80">
        <f t="shared" si="3"/>
        <v>3</v>
      </c>
      <c r="M76" s="80">
        <f t="shared" si="3"/>
        <v>0</v>
      </c>
      <c r="N76" s="81">
        <f t="shared" si="3"/>
        <v>0</v>
      </c>
      <c r="O76" s="1"/>
      <c r="Q76" s="90">
        <v>11</v>
      </c>
      <c r="R76" s="82">
        <f t="shared" si="4"/>
        <v>2</v>
      </c>
      <c r="S76" s="82">
        <f t="shared" si="4"/>
        <v>0</v>
      </c>
      <c r="T76" s="82">
        <f t="shared" si="4"/>
        <v>200</v>
      </c>
      <c r="U76" s="82">
        <f t="shared" si="4"/>
        <v>24</v>
      </c>
      <c r="V76" s="82">
        <f t="shared" si="4"/>
        <v>4</v>
      </c>
      <c r="W76" s="82">
        <f t="shared" si="4"/>
        <v>0</v>
      </c>
      <c r="X76" s="83">
        <f t="shared" si="4"/>
        <v>3</v>
      </c>
    </row>
    <row r="77" spans="1:24" x14ac:dyDescent="0.25">
      <c r="A77" s="79">
        <v>11.3</v>
      </c>
      <c r="B77" s="61">
        <f t="shared" si="2"/>
        <v>1</v>
      </c>
      <c r="C77" s="61">
        <f t="shared" si="2"/>
        <v>0</v>
      </c>
      <c r="D77" s="61">
        <f t="shared" si="2"/>
        <v>2</v>
      </c>
      <c r="E77" s="61">
        <f t="shared" si="2"/>
        <v>0</v>
      </c>
      <c r="F77" s="62">
        <f t="shared" si="2"/>
        <v>0</v>
      </c>
      <c r="G77" s="1"/>
      <c r="I77" s="90">
        <v>11.3</v>
      </c>
      <c r="J77" s="80">
        <f t="shared" si="3"/>
        <v>1</v>
      </c>
      <c r="K77" s="80">
        <f t="shared" si="3"/>
        <v>0</v>
      </c>
      <c r="L77" s="80">
        <f t="shared" si="3"/>
        <v>3</v>
      </c>
      <c r="M77" s="80">
        <f t="shared" si="3"/>
        <v>1</v>
      </c>
      <c r="N77" s="81">
        <f t="shared" si="3"/>
        <v>0</v>
      </c>
      <c r="O77" s="1"/>
      <c r="Q77" s="90">
        <v>11.3</v>
      </c>
      <c r="R77" s="82">
        <f t="shared" si="4"/>
        <v>4</v>
      </c>
      <c r="S77" s="82">
        <f t="shared" si="4"/>
        <v>2</v>
      </c>
      <c r="T77" s="82">
        <f t="shared" si="4"/>
        <v>234</v>
      </c>
      <c r="U77" s="82">
        <f t="shared" si="4"/>
        <v>25</v>
      </c>
      <c r="V77" s="82">
        <f t="shared" si="4"/>
        <v>5</v>
      </c>
      <c r="W77" s="82">
        <f t="shared" si="4"/>
        <v>0</v>
      </c>
      <c r="X77" s="83">
        <f t="shared" si="4"/>
        <v>1</v>
      </c>
    </row>
    <row r="78" spans="1:24" x14ac:dyDescent="0.25">
      <c r="A78" s="79">
        <v>12</v>
      </c>
      <c r="B78" s="61">
        <f t="shared" ref="B78:F87" si="5">B18+B48</f>
        <v>0</v>
      </c>
      <c r="C78" s="61">
        <f t="shared" si="5"/>
        <v>1</v>
      </c>
      <c r="D78" s="61">
        <f t="shared" si="5"/>
        <v>1</v>
      </c>
      <c r="E78" s="61">
        <f t="shared" si="5"/>
        <v>1</v>
      </c>
      <c r="F78" s="62">
        <f t="shared" si="5"/>
        <v>0</v>
      </c>
      <c r="G78" s="1"/>
      <c r="I78" s="90">
        <v>12</v>
      </c>
      <c r="J78" s="80">
        <f t="shared" ref="J78:N87" si="6">J18+J48</f>
        <v>0</v>
      </c>
      <c r="K78" s="80">
        <f t="shared" si="6"/>
        <v>0</v>
      </c>
      <c r="L78" s="80">
        <f t="shared" si="6"/>
        <v>0</v>
      </c>
      <c r="M78" s="80">
        <f t="shared" si="6"/>
        <v>3</v>
      </c>
      <c r="N78" s="81">
        <f t="shared" si="6"/>
        <v>0</v>
      </c>
      <c r="O78" s="1"/>
      <c r="Q78" s="90">
        <v>12</v>
      </c>
      <c r="R78" s="82">
        <f t="shared" ref="R78:X87" si="7">R18+R48</f>
        <v>0</v>
      </c>
      <c r="S78" s="82">
        <f t="shared" si="7"/>
        <v>0</v>
      </c>
      <c r="T78" s="82">
        <f t="shared" si="7"/>
        <v>230</v>
      </c>
      <c r="U78" s="82">
        <f t="shared" si="7"/>
        <v>31</v>
      </c>
      <c r="V78" s="82">
        <f t="shared" si="7"/>
        <v>2</v>
      </c>
      <c r="W78" s="82">
        <f t="shared" si="7"/>
        <v>0</v>
      </c>
      <c r="X78" s="83">
        <f t="shared" si="7"/>
        <v>2</v>
      </c>
    </row>
    <row r="79" spans="1:24" x14ac:dyDescent="0.25">
      <c r="A79" s="79">
        <v>12.3</v>
      </c>
      <c r="B79" s="61">
        <f t="shared" si="5"/>
        <v>0</v>
      </c>
      <c r="C79" s="61">
        <f t="shared" si="5"/>
        <v>2</v>
      </c>
      <c r="D79" s="61">
        <f t="shared" si="5"/>
        <v>4</v>
      </c>
      <c r="E79" s="61">
        <f t="shared" si="5"/>
        <v>2</v>
      </c>
      <c r="F79" s="62">
        <f t="shared" si="5"/>
        <v>0</v>
      </c>
      <c r="G79" s="1"/>
      <c r="I79" s="90">
        <v>12.3</v>
      </c>
      <c r="J79" s="80">
        <f t="shared" si="6"/>
        <v>1</v>
      </c>
      <c r="K79" s="80">
        <f t="shared" si="6"/>
        <v>3</v>
      </c>
      <c r="L79" s="80">
        <f t="shared" si="6"/>
        <v>4</v>
      </c>
      <c r="M79" s="80">
        <f t="shared" si="6"/>
        <v>0</v>
      </c>
      <c r="N79" s="81">
        <f t="shared" si="6"/>
        <v>0</v>
      </c>
      <c r="O79" s="1"/>
      <c r="Q79" s="90">
        <v>12.3</v>
      </c>
      <c r="R79" s="82">
        <f t="shared" si="7"/>
        <v>0</v>
      </c>
      <c r="S79" s="82">
        <f t="shared" si="7"/>
        <v>0</v>
      </c>
      <c r="T79" s="82">
        <f t="shared" si="7"/>
        <v>216</v>
      </c>
      <c r="U79" s="82">
        <f t="shared" si="7"/>
        <v>24</v>
      </c>
      <c r="V79" s="82">
        <f t="shared" si="7"/>
        <v>6</v>
      </c>
      <c r="W79" s="82">
        <f t="shared" si="7"/>
        <v>1</v>
      </c>
      <c r="X79" s="83">
        <f t="shared" si="7"/>
        <v>2</v>
      </c>
    </row>
    <row r="80" spans="1:24" x14ac:dyDescent="0.25">
      <c r="A80" s="79">
        <v>13</v>
      </c>
      <c r="B80" s="61">
        <f t="shared" si="5"/>
        <v>0</v>
      </c>
      <c r="C80" s="61">
        <f t="shared" si="5"/>
        <v>0</v>
      </c>
      <c r="D80" s="61">
        <f t="shared" si="5"/>
        <v>2</v>
      </c>
      <c r="E80" s="61">
        <f t="shared" si="5"/>
        <v>0</v>
      </c>
      <c r="F80" s="62">
        <f t="shared" si="5"/>
        <v>0</v>
      </c>
      <c r="G80" s="1"/>
      <c r="I80" s="90">
        <v>13</v>
      </c>
      <c r="J80" s="80">
        <f t="shared" si="6"/>
        <v>0</v>
      </c>
      <c r="K80" s="80">
        <f t="shared" si="6"/>
        <v>0</v>
      </c>
      <c r="L80" s="80">
        <f t="shared" si="6"/>
        <v>2</v>
      </c>
      <c r="M80" s="80">
        <f t="shared" si="6"/>
        <v>1</v>
      </c>
      <c r="N80" s="81">
        <f t="shared" si="6"/>
        <v>0</v>
      </c>
      <c r="O80" s="1"/>
      <c r="Q80" s="90">
        <v>13</v>
      </c>
      <c r="R80" s="82">
        <f t="shared" si="7"/>
        <v>0</v>
      </c>
      <c r="S80" s="82">
        <f t="shared" si="7"/>
        <v>1</v>
      </c>
      <c r="T80" s="82">
        <f t="shared" si="7"/>
        <v>167</v>
      </c>
      <c r="U80" s="82">
        <f t="shared" si="7"/>
        <v>12</v>
      </c>
      <c r="V80" s="82">
        <f t="shared" si="7"/>
        <v>1</v>
      </c>
      <c r="W80" s="82">
        <f t="shared" si="7"/>
        <v>0</v>
      </c>
      <c r="X80" s="83">
        <f t="shared" si="7"/>
        <v>3</v>
      </c>
    </row>
    <row r="81" spans="1:25" x14ac:dyDescent="0.25">
      <c r="A81" s="79">
        <v>13.3</v>
      </c>
      <c r="B81" s="61">
        <f t="shared" si="5"/>
        <v>0</v>
      </c>
      <c r="C81" s="61">
        <f t="shared" si="5"/>
        <v>0</v>
      </c>
      <c r="D81" s="61">
        <f t="shared" si="5"/>
        <v>5</v>
      </c>
      <c r="E81" s="61">
        <f t="shared" si="5"/>
        <v>0</v>
      </c>
      <c r="F81" s="62">
        <f t="shared" si="5"/>
        <v>0</v>
      </c>
      <c r="G81" s="1"/>
      <c r="I81" s="90">
        <v>13.3</v>
      </c>
      <c r="J81" s="80">
        <f t="shared" si="6"/>
        <v>0</v>
      </c>
      <c r="K81" s="80">
        <f t="shared" si="6"/>
        <v>0</v>
      </c>
      <c r="L81" s="80">
        <f t="shared" si="6"/>
        <v>4</v>
      </c>
      <c r="M81" s="80">
        <f t="shared" si="6"/>
        <v>1</v>
      </c>
      <c r="N81" s="81">
        <f t="shared" si="6"/>
        <v>0</v>
      </c>
      <c r="O81" s="1"/>
      <c r="Q81" s="90">
        <v>13.3</v>
      </c>
      <c r="R81" s="82">
        <f t="shared" si="7"/>
        <v>1</v>
      </c>
      <c r="S81" s="82">
        <f t="shared" si="7"/>
        <v>0</v>
      </c>
      <c r="T81" s="82">
        <f t="shared" si="7"/>
        <v>188</v>
      </c>
      <c r="U81" s="82">
        <f t="shared" si="7"/>
        <v>29</v>
      </c>
      <c r="V81" s="82">
        <f t="shared" si="7"/>
        <v>7</v>
      </c>
      <c r="W81" s="82">
        <f t="shared" si="7"/>
        <v>0</v>
      </c>
      <c r="X81" s="83">
        <f t="shared" si="7"/>
        <v>1</v>
      </c>
    </row>
    <row r="82" spans="1:25" x14ac:dyDescent="0.25">
      <c r="A82" s="79">
        <v>14</v>
      </c>
      <c r="B82" s="61">
        <f t="shared" si="5"/>
        <v>5</v>
      </c>
      <c r="C82" s="61">
        <f t="shared" si="5"/>
        <v>1</v>
      </c>
      <c r="D82" s="61">
        <f t="shared" si="5"/>
        <v>4</v>
      </c>
      <c r="E82" s="61">
        <f t="shared" si="5"/>
        <v>0</v>
      </c>
      <c r="F82" s="62">
        <f t="shared" si="5"/>
        <v>0</v>
      </c>
      <c r="G82" s="1"/>
      <c r="I82" s="90">
        <v>14</v>
      </c>
      <c r="J82" s="80">
        <f t="shared" si="6"/>
        <v>5</v>
      </c>
      <c r="K82" s="80">
        <f t="shared" si="6"/>
        <v>0</v>
      </c>
      <c r="L82" s="80">
        <f t="shared" si="6"/>
        <v>5</v>
      </c>
      <c r="M82" s="80">
        <f t="shared" si="6"/>
        <v>0</v>
      </c>
      <c r="N82" s="81">
        <f t="shared" si="6"/>
        <v>0</v>
      </c>
      <c r="O82" s="1"/>
      <c r="Q82" s="90">
        <v>14</v>
      </c>
      <c r="R82" s="82">
        <f t="shared" si="7"/>
        <v>3</v>
      </c>
      <c r="S82" s="82">
        <f t="shared" si="7"/>
        <v>1</v>
      </c>
      <c r="T82" s="82">
        <f t="shared" si="7"/>
        <v>199</v>
      </c>
      <c r="U82" s="82">
        <f t="shared" si="7"/>
        <v>20</v>
      </c>
      <c r="V82" s="82">
        <f t="shared" si="7"/>
        <v>2</v>
      </c>
      <c r="W82" s="82">
        <f t="shared" si="7"/>
        <v>0</v>
      </c>
      <c r="X82" s="83">
        <f t="shared" si="7"/>
        <v>3</v>
      </c>
    </row>
    <row r="83" spans="1:25" x14ac:dyDescent="0.25">
      <c r="A83" s="79">
        <v>14.3</v>
      </c>
      <c r="B83" s="61">
        <f t="shared" si="5"/>
        <v>1</v>
      </c>
      <c r="C83" s="61">
        <f t="shared" si="5"/>
        <v>0</v>
      </c>
      <c r="D83" s="61">
        <f t="shared" si="5"/>
        <v>6</v>
      </c>
      <c r="E83" s="61">
        <f t="shared" si="5"/>
        <v>0</v>
      </c>
      <c r="F83" s="62">
        <f t="shared" si="5"/>
        <v>0</v>
      </c>
      <c r="G83" s="1"/>
      <c r="I83" s="90">
        <v>14.3</v>
      </c>
      <c r="J83" s="80">
        <f t="shared" si="6"/>
        <v>8</v>
      </c>
      <c r="K83" s="80">
        <f t="shared" si="6"/>
        <v>1</v>
      </c>
      <c r="L83" s="80">
        <f t="shared" si="6"/>
        <v>2</v>
      </c>
      <c r="M83" s="80">
        <f t="shared" si="6"/>
        <v>0</v>
      </c>
      <c r="N83" s="81">
        <f t="shared" si="6"/>
        <v>0</v>
      </c>
      <c r="O83" s="1"/>
      <c r="Q83" s="90">
        <v>14.3</v>
      </c>
      <c r="R83" s="82">
        <f t="shared" si="7"/>
        <v>2</v>
      </c>
      <c r="S83" s="82">
        <f t="shared" si="7"/>
        <v>2</v>
      </c>
      <c r="T83" s="82">
        <f t="shared" si="7"/>
        <v>201</v>
      </c>
      <c r="U83" s="82">
        <f t="shared" si="7"/>
        <v>37</v>
      </c>
      <c r="V83" s="82">
        <f t="shared" si="7"/>
        <v>3</v>
      </c>
      <c r="W83" s="82">
        <f t="shared" si="7"/>
        <v>0</v>
      </c>
      <c r="X83" s="83">
        <f t="shared" si="7"/>
        <v>3</v>
      </c>
    </row>
    <row r="84" spans="1:25" x14ac:dyDescent="0.25">
      <c r="A84" s="79">
        <v>15</v>
      </c>
      <c r="B84" s="61">
        <f t="shared" si="5"/>
        <v>2</v>
      </c>
      <c r="C84" s="61">
        <f t="shared" si="5"/>
        <v>0</v>
      </c>
      <c r="D84" s="61">
        <f t="shared" si="5"/>
        <v>1</v>
      </c>
      <c r="E84" s="61">
        <f t="shared" si="5"/>
        <v>0</v>
      </c>
      <c r="F84" s="62">
        <f t="shared" si="5"/>
        <v>0</v>
      </c>
      <c r="G84" s="1"/>
      <c r="I84" s="90">
        <v>15</v>
      </c>
      <c r="J84" s="80">
        <f t="shared" si="6"/>
        <v>1</v>
      </c>
      <c r="K84" s="80">
        <f t="shared" si="6"/>
        <v>3</v>
      </c>
      <c r="L84" s="80">
        <f t="shared" si="6"/>
        <v>0</v>
      </c>
      <c r="M84" s="80">
        <f t="shared" si="6"/>
        <v>0</v>
      </c>
      <c r="N84" s="81">
        <f t="shared" si="6"/>
        <v>0</v>
      </c>
      <c r="O84" s="1"/>
      <c r="Q84" s="90">
        <v>15</v>
      </c>
      <c r="R84" s="82">
        <f t="shared" si="7"/>
        <v>6</v>
      </c>
      <c r="S84" s="82">
        <f t="shared" si="7"/>
        <v>1</v>
      </c>
      <c r="T84" s="82">
        <f t="shared" si="7"/>
        <v>215</v>
      </c>
      <c r="U84" s="82">
        <f t="shared" si="7"/>
        <v>35</v>
      </c>
      <c r="V84" s="82">
        <f t="shared" si="7"/>
        <v>4</v>
      </c>
      <c r="W84" s="82">
        <f t="shared" si="7"/>
        <v>0</v>
      </c>
      <c r="X84" s="83">
        <f t="shared" si="7"/>
        <v>2</v>
      </c>
    </row>
    <row r="85" spans="1:25" x14ac:dyDescent="0.25">
      <c r="A85" s="79">
        <v>15.3</v>
      </c>
      <c r="B85" s="61">
        <f t="shared" si="5"/>
        <v>4</v>
      </c>
      <c r="C85" s="61">
        <f t="shared" si="5"/>
        <v>1</v>
      </c>
      <c r="D85" s="61">
        <f t="shared" si="5"/>
        <v>4</v>
      </c>
      <c r="E85" s="61">
        <f t="shared" si="5"/>
        <v>1</v>
      </c>
      <c r="F85" s="62">
        <f t="shared" si="5"/>
        <v>0</v>
      </c>
      <c r="G85" s="1"/>
      <c r="I85" s="90">
        <v>15.3</v>
      </c>
      <c r="J85" s="80">
        <f t="shared" si="6"/>
        <v>6</v>
      </c>
      <c r="K85" s="80">
        <f t="shared" si="6"/>
        <v>2</v>
      </c>
      <c r="L85" s="80">
        <f t="shared" si="6"/>
        <v>0</v>
      </c>
      <c r="M85" s="80">
        <f t="shared" si="6"/>
        <v>0</v>
      </c>
      <c r="N85" s="81">
        <f t="shared" si="6"/>
        <v>0</v>
      </c>
      <c r="O85" s="1"/>
      <c r="Q85" s="90">
        <v>15.3</v>
      </c>
      <c r="R85" s="82">
        <f t="shared" si="7"/>
        <v>4</v>
      </c>
      <c r="S85" s="82">
        <f t="shared" si="7"/>
        <v>0</v>
      </c>
      <c r="T85" s="82">
        <f t="shared" si="7"/>
        <v>221</v>
      </c>
      <c r="U85" s="82">
        <f t="shared" si="7"/>
        <v>27</v>
      </c>
      <c r="V85" s="82">
        <f t="shared" si="7"/>
        <v>5</v>
      </c>
      <c r="W85" s="82">
        <f t="shared" si="7"/>
        <v>1</v>
      </c>
      <c r="X85" s="83">
        <f t="shared" si="7"/>
        <v>2</v>
      </c>
    </row>
    <row r="86" spans="1:25" x14ac:dyDescent="0.25">
      <c r="A86" s="79">
        <v>16</v>
      </c>
      <c r="B86" s="61">
        <f t="shared" si="5"/>
        <v>0</v>
      </c>
      <c r="C86" s="61">
        <f t="shared" si="5"/>
        <v>1</v>
      </c>
      <c r="D86" s="61">
        <f t="shared" si="5"/>
        <v>2</v>
      </c>
      <c r="E86" s="61">
        <f t="shared" si="5"/>
        <v>0</v>
      </c>
      <c r="F86" s="62">
        <f t="shared" si="5"/>
        <v>0</v>
      </c>
      <c r="G86" s="1"/>
      <c r="I86" s="90">
        <v>16</v>
      </c>
      <c r="J86" s="80">
        <f t="shared" si="6"/>
        <v>3</v>
      </c>
      <c r="K86" s="80">
        <f t="shared" si="6"/>
        <v>2</v>
      </c>
      <c r="L86" s="80">
        <f t="shared" si="6"/>
        <v>2</v>
      </c>
      <c r="M86" s="80">
        <f t="shared" si="6"/>
        <v>1</v>
      </c>
      <c r="N86" s="81">
        <f t="shared" si="6"/>
        <v>0</v>
      </c>
      <c r="O86" s="1"/>
      <c r="Q86" s="90">
        <v>16</v>
      </c>
      <c r="R86" s="82">
        <f t="shared" si="7"/>
        <v>1</v>
      </c>
      <c r="S86" s="82">
        <f t="shared" si="7"/>
        <v>2</v>
      </c>
      <c r="T86" s="82">
        <f t="shared" si="7"/>
        <v>212</v>
      </c>
      <c r="U86" s="82">
        <f t="shared" si="7"/>
        <v>29</v>
      </c>
      <c r="V86" s="82">
        <f t="shared" si="7"/>
        <v>2</v>
      </c>
      <c r="W86" s="82">
        <f t="shared" si="7"/>
        <v>1</v>
      </c>
      <c r="X86" s="83">
        <f t="shared" si="7"/>
        <v>1</v>
      </c>
    </row>
    <row r="87" spans="1:25" x14ac:dyDescent="0.25">
      <c r="A87" s="79">
        <v>16.3</v>
      </c>
      <c r="B87" s="61">
        <f t="shared" si="5"/>
        <v>0</v>
      </c>
      <c r="C87" s="61">
        <f t="shared" si="5"/>
        <v>1</v>
      </c>
      <c r="D87" s="61">
        <f t="shared" si="5"/>
        <v>0</v>
      </c>
      <c r="E87" s="61">
        <f t="shared" si="5"/>
        <v>0</v>
      </c>
      <c r="F87" s="62">
        <f t="shared" si="5"/>
        <v>0</v>
      </c>
      <c r="G87" s="1"/>
      <c r="I87" s="90">
        <v>16.3</v>
      </c>
      <c r="J87" s="80">
        <f t="shared" si="6"/>
        <v>0</v>
      </c>
      <c r="K87" s="80">
        <f t="shared" si="6"/>
        <v>2</v>
      </c>
      <c r="L87" s="80">
        <f t="shared" si="6"/>
        <v>3</v>
      </c>
      <c r="M87" s="80">
        <f t="shared" si="6"/>
        <v>1</v>
      </c>
      <c r="N87" s="81">
        <f t="shared" si="6"/>
        <v>0</v>
      </c>
      <c r="O87" s="1"/>
      <c r="Q87" s="90">
        <v>16.3</v>
      </c>
      <c r="R87" s="82">
        <f t="shared" si="7"/>
        <v>2</v>
      </c>
      <c r="S87" s="82">
        <f t="shared" si="7"/>
        <v>0</v>
      </c>
      <c r="T87" s="82">
        <f t="shared" si="7"/>
        <v>215</v>
      </c>
      <c r="U87" s="82">
        <f t="shared" si="7"/>
        <v>41</v>
      </c>
      <c r="V87" s="82">
        <f t="shared" si="7"/>
        <v>0</v>
      </c>
      <c r="W87" s="82">
        <f t="shared" si="7"/>
        <v>0</v>
      </c>
      <c r="X87" s="83">
        <f t="shared" si="7"/>
        <v>1</v>
      </c>
    </row>
    <row r="88" spans="1:25" x14ac:dyDescent="0.25">
      <c r="A88" s="79">
        <v>17</v>
      </c>
      <c r="B88" s="61">
        <f t="shared" ref="B88:F91" si="8">B28+B58</f>
        <v>0</v>
      </c>
      <c r="C88" s="61">
        <f t="shared" si="8"/>
        <v>1</v>
      </c>
      <c r="D88" s="61">
        <f t="shared" si="8"/>
        <v>3</v>
      </c>
      <c r="E88" s="61">
        <f t="shared" si="8"/>
        <v>0</v>
      </c>
      <c r="F88" s="62">
        <f t="shared" si="8"/>
        <v>0</v>
      </c>
      <c r="G88" s="1"/>
      <c r="I88" s="90">
        <v>17</v>
      </c>
      <c r="J88" s="80">
        <f t="shared" ref="J88:N91" si="9">J28+J58</f>
        <v>0</v>
      </c>
      <c r="K88" s="80">
        <f t="shared" si="9"/>
        <v>0</v>
      </c>
      <c r="L88" s="80">
        <f t="shared" si="9"/>
        <v>0</v>
      </c>
      <c r="M88" s="80">
        <f t="shared" si="9"/>
        <v>0</v>
      </c>
      <c r="N88" s="81">
        <f t="shared" si="9"/>
        <v>0</v>
      </c>
      <c r="O88" s="1"/>
      <c r="Q88" s="90">
        <v>17</v>
      </c>
      <c r="R88" s="82">
        <f t="shared" ref="R88:X91" si="10">R28+R58</f>
        <v>1</v>
      </c>
      <c r="S88" s="82">
        <f t="shared" si="10"/>
        <v>4</v>
      </c>
      <c r="T88" s="82">
        <f t="shared" si="10"/>
        <v>274</v>
      </c>
      <c r="U88" s="82">
        <f t="shared" si="10"/>
        <v>25</v>
      </c>
      <c r="V88" s="82">
        <f t="shared" si="10"/>
        <v>1</v>
      </c>
      <c r="W88" s="82">
        <f t="shared" si="10"/>
        <v>0</v>
      </c>
      <c r="X88" s="83">
        <f t="shared" si="10"/>
        <v>3</v>
      </c>
    </row>
    <row r="89" spans="1:25" x14ac:dyDescent="0.25">
      <c r="A89" s="79">
        <v>17.3</v>
      </c>
      <c r="B89" s="61">
        <f t="shared" si="8"/>
        <v>0</v>
      </c>
      <c r="C89" s="61">
        <f t="shared" si="8"/>
        <v>1</v>
      </c>
      <c r="D89" s="61">
        <f t="shared" si="8"/>
        <v>1</v>
      </c>
      <c r="E89" s="61">
        <f t="shared" si="8"/>
        <v>0</v>
      </c>
      <c r="F89" s="62">
        <f t="shared" si="8"/>
        <v>0</v>
      </c>
      <c r="G89" s="1"/>
      <c r="I89" s="90">
        <v>17.3</v>
      </c>
      <c r="J89" s="80">
        <f t="shared" si="9"/>
        <v>0</v>
      </c>
      <c r="K89" s="80">
        <f t="shared" si="9"/>
        <v>1</v>
      </c>
      <c r="L89" s="80">
        <f t="shared" si="9"/>
        <v>7</v>
      </c>
      <c r="M89" s="80">
        <f t="shared" si="9"/>
        <v>0</v>
      </c>
      <c r="N89" s="81">
        <f t="shared" si="9"/>
        <v>0</v>
      </c>
      <c r="O89" s="1"/>
      <c r="Q89" s="90">
        <v>17.3</v>
      </c>
      <c r="R89" s="82">
        <f t="shared" si="10"/>
        <v>4</v>
      </c>
      <c r="S89" s="82">
        <f t="shared" si="10"/>
        <v>0</v>
      </c>
      <c r="T89" s="82">
        <f t="shared" si="10"/>
        <v>266</v>
      </c>
      <c r="U89" s="82">
        <f t="shared" si="10"/>
        <v>26</v>
      </c>
      <c r="V89" s="82">
        <f t="shared" si="10"/>
        <v>1</v>
      </c>
      <c r="W89" s="82">
        <f t="shared" si="10"/>
        <v>0</v>
      </c>
      <c r="X89" s="83">
        <f t="shared" si="10"/>
        <v>1</v>
      </c>
    </row>
    <row r="90" spans="1:25" x14ac:dyDescent="0.25">
      <c r="A90" s="79">
        <v>18</v>
      </c>
      <c r="B90" s="61">
        <f t="shared" si="8"/>
        <v>0</v>
      </c>
      <c r="C90" s="61">
        <f t="shared" si="8"/>
        <v>0</v>
      </c>
      <c r="D90" s="61">
        <f t="shared" si="8"/>
        <v>0</v>
      </c>
      <c r="E90" s="61">
        <f t="shared" si="8"/>
        <v>0</v>
      </c>
      <c r="F90" s="62">
        <f t="shared" si="8"/>
        <v>0</v>
      </c>
      <c r="G90" s="1"/>
      <c r="I90" s="90">
        <v>18</v>
      </c>
      <c r="J90" s="80">
        <f t="shared" si="9"/>
        <v>0</v>
      </c>
      <c r="K90" s="80">
        <f t="shared" si="9"/>
        <v>0</v>
      </c>
      <c r="L90" s="80">
        <f t="shared" si="9"/>
        <v>0</v>
      </c>
      <c r="M90" s="80">
        <f t="shared" si="9"/>
        <v>0</v>
      </c>
      <c r="N90" s="81">
        <f t="shared" si="9"/>
        <v>0</v>
      </c>
      <c r="O90" s="1"/>
      <c r="Q90" s="90">
        <v>18</v>
      </c>
      <c r="R90" s="82">
        <f t="shared" si="10"/>
        <v>0</v>
      </c>
      <c r="S90" s="82">
        <f t="shared" si="10"/>
        <v>0</v>
      </c>
      <c r="T90" s="82">
        <f t="shared" si="10"/>
        <v>0</v>
      </c>
      <c r="U90" s="82">
        <f t="shared" si="10"/>
        <v>0</v>
      </c>
      <c r="V90" s="82">
        <f t="shared" si="10"/>
        <v>0</v>
      </c>
      <c r="W90" s="82">
        <f t="shared" si="10"/>
        <v>0</v>
      </c>
      <c r="X90" s="83">
        <f t="shared" si="10"/>
        <v>0</v>
      </c>
    </row>
    <row r="91" spans="1:25" ht="13" thickBot="1" x14ac:dyDescent="0.3">
      <c r="A91" s="84">
        <v>18.3</v>
      </c>
      <c r="B91" s="63">
        <f t="shared" si="8"/>
        <v>0</v>
      </c>
      <c r="C91" s="63">
        <f t="shared" si="8"/>
        <v>0</v>
      </c>
      <c r="D91" s="63">
        <f t="shared" si="8"/>
        <v>0</v>
      </c>
      <c r="E91" s="63">
        <f t="shared" si="8"/>
        <v>0</v>
      </c>
      <c r="F91" s="64">
        <f t="shared" si="8"/>
        <v>0</v>
      </c>
      <c r="G91" s="1"/>
      <c r="I91" s="91">
        <v>18.3</v>
      </c>
      <c r="J91" s="85">
        <f t="shared" si="9"/>
        <v>0</v>
      </c>
      <c r="K91" s="85">
        <f t="shared" si="9"/>
        <v>0</v>
      </c>
      <c r="L91" s="85">
        <f t="shared" si="9"/>
        <v>0</v>
      </c>
      <c r="M91" s="85">
        <f t="shared" si="9"/>
        <v>0</v>
      </c>
      <c r="N91" s="86">
        <f t="shared" si="9"/>
        <v>0</v>
      </c>
      <c r="O91" s="1"/>
      <c r="Q91" s="91">
        <v>18.3</v>
      </c>
      <c r="R91" s="87">
        <f t="shared" si="10"/>
        <v>0</v>
      </c>
      <c r="S91" s="87">
        <f t="shared" si="10"/>
        <v>0</v>
      </c>
      <c r="T91" s="87">
        <f t="shared" si="10"/>
        <v>0</v>
      </c>
      <c r="U91" s="87">
        <f t="shared" si="10"/>
        <v>0</v>
      </c>
      <c r="V91" s="87">
        <f t="shared" si="10"/>
        <v>0</v>
      </c>
      <c r="W91" s="87">
        <f t="shared" si="10"/>
        <v>0</v>
      </c>
      <c r="X91" s="88">
        <f t="shared" si="10"/>
        <v>0</v>
      </c>
    </row>
    <row r="92" spans="1:25" ht="13" x14ac:dyDescent="0.3">
      <c r="A92" s="5"/>
      <c r="B92" s="67">
        <f>SUM(B68:B91)</f>
        <v>22</v>
      </c>
      <c r="C92" s="67">
        <f>SUM(C68:C91)</f>
        <v>10</v>
      </c>
      <c r="D92" s="67">
        <f>SUM(D68:D91)</f>
        <v>51</v>
      </c>
      <c r="E92" s="67">
        <f>SUM(E68:E91)</f>
        <v>7</v>
      </c>
      <c r="F92" s="67">
        <f>SUM(F68:F91)</f>
        <v>1</v>
      </c>
      <c r="G92" s="66">
        <f>SUM(B92:F92)</f>
        <v>91</v>
      </c>
      <c r="I92" s="1"/>
      <c r="J92" s="66">
        <f>SUM(J68:J91)</f>
        <v>49</v>
      </c>
      <c r="K92" s="66">
        <f>SUM(K68:K91)</f>
        <v>20</v>
      </c>
      <c r="L92" s="66">
        <f>SUM(L68:L91)</f>
        <v>69</v>
      </c>
      <c r="M92" s="66">
        <f>SUM(M68:M91)</f>
        <v>15</v>
      </c>
      <c r="N92" s="66">
        <f>SUM(N68:N91)</f>
        <v>0</v>
      </c>
      <c r="O92" s="66">
        <f>SUM(J92:N92)</f>
        <v>153</v>
      </c>
      <c r="Q92" s="1"/>
      <c r="R92" s="66">
        <f t="shared" ref="R92:X92" si="11">SUM(R68:R91)</f>
        <v>61</v>
      </c>
      <c r="S92" s="66">
        <f t="shared" si="11"/>
        <v>21</v>
      </c>
      <c r="T92" s="66">
        <f t="shared" si="11"/>
        <v>4695</v>
      </c>
      <c r="U92" s="66">
        <f t="shared" si="11"/>
        <v>581</v>
      </c>
      <c r="V92" s="66">
        <f t="shared" si="11"/>
        <v>70</v>
      </c>
      <c r="W92" s="66">
        <f t="shared" si="11"/>
        <v>9</v>
      </c>
      <c r="X92" s="66">
        <f t="shared" si="11"/>
        <v>45</v>
      </c>
      <c r="Y92" s="66">
        <f>SUM(R92:X92)</f>
        <v>5482</v>
      </c>
    </row>
    <row r="93" spans="1:25" ht="13" x14ac:dyDescent="0.3">
      <c r="A93" s="68"/>
      <c r="B93" s="70"/>
      <c r="C93" s="70"/>
      <c r="D93" s="70"/>
      <c r="E93" s="70"/>
      <c r="F93" s="70"/>
      <c r="G93" s="92"/>
      <c r="H93" s="68"/>
      <c r="I93" s="68"/>
      <c r="J93" s="70"/>
      <c r="K93" s="70"/>
      <c r="L93" s="70"/>
      <c r="M93" s="70"/>
      <c r="N93" s="70"/>
      <c r="O93" s="92"/>
      <c r="P93" s="68"/>
    </row>
    <row r="96" spans="1:25" ht="15.5" x14ac:dyDescent="0.35">
      <c r="A96" s="142" t="s">
        <v>51</v>
      </c>
      <c r="I96" s="142" t="s">
        <v>52</v>
      </c>
      <c r="Q96" s="142" t="s">
        <v>65</v>
      </c>
    </row>
    <row r="97" spans="1:25" ht="15" customHeight="1" x14ac:dyDescent="0.35">
      <c r="A97" s="93"/>
      <c r="I97" s="93"/>
    </row>
    <row r="98" spans="1:25" ht="14.25" customHeight="1" x14ac:dyDescent="0.35">
      <c r="A98" s="93"/>
      <c r="I98" s="93"/>
    </row>
    <row r="99" spans="1:25" ht="12.75" customHeight="1" x14ac:dyDescent="0.35">
      <c r="A99" s="93"/>
      <c r="B99" s="66" t="s">
        <v>63</v>
      </c>
      <c r="C99" s="66" t="s">
        <v>47</v>
      </c>
      <c r="D99" s="66" t="s">
        <v>48</v>
      </c>
      <c r="E99" s="66" t="s">
        <v>49</v>
      </c>
      <c r="F99" s="66" t="s">
        <v>50</v>
      </c>
      <c r="I99" s="93"/>
      <c r="J99" s="66" t="s">
        <v>63</v>
      </c>
      <c r="K99" s="66" t="s">
        <v>47</v>
      </c>
      <c r="L99" s="66" t="s">
        <v>48</v>
      </c>
      <c r="M99" s="66" t="s">
        <v>49</v>
      </c>
      <c r="N99" s="66" t="s">
        <v>50</v>
      </c>
      <c r="R99" s="66" t="s">
        <v>13</v>
      </c>
      <c r="S99" s="66" t="s">
        <v>17</v>
      </c>
      <c r="T99" s="66" t="s">
        <v>55</v>
      </c>
      <c r="U99" s="66" t="s">
        <v>62</v>
      </c>
      <c r="V99" s="66" t="s">
        <v>54</v>
      </c>
      <c r="W99" s="66" t="s">
        <v>53</v>
      </c>
    </row>
    <row r="100" spans="1:25" ht="13.5" thickBot="1" x14ac:dyDescent="0.35">
      <c r="B100" s="2"/>
      <c r="C100" s="2"/>
      <c r="D100" s="2"/>
      <c r="E100" s="2"/>
      <c r="F100" s="2"/>
      <c r="I100" s="65" t="s">
        <v>58</v>
      </c>
      <c r="J100" s="2"/>
      <c r="K100" s="2"/>
      <c r="L100" s="2"/>
      <c r="M100" s="2"/>
      <c r="N100" s="2"/>
      <c r="Q100" s="65"/>
      <c r="R100" s="66" t="s">
        <v>58</v>
      </c>
      <c r="S100" s="66" t="s">
        <v>58</v>
      </c>
      <c r="T100" s="66" t="s">
        <v>58</v>
      </c>
      <c r="U100" s="66" t="s">
        <v>58</v>
      </c>
      <c r="V100" s="66" t="s">
        <v>58</v>
      </c>
      <c r="W100" s="66" t="s">
        <v>58</v>
      </c>
    </row>
    <row r="101" spans="1:25" x14ac:dyDescent="0.25">
      <c r="A101" s="94" t="s">
        <v>0</v>
      </c>
      <c r="B101" s="59">
        <f>B68+B69</f>
        <v>0</v>
      </c>
      <c r="C101" s="59">
        <f>C68+C69</f>
        <v>0</v>
      </c>
      <c r="D101" s="59">
        <f>D68+D69</f>
        <v>2</v>
      </c>
      <c r="E101" s="59">
        <f>E68+E69</f>
        <v>0</v>
      </c>
      <c r="F101" s="60">
        <f>F68+F69</f>
        <v>0</v>
      </c>
      <c r="G101" s="2"/>
      <c r="H101" s="2"/>
      <c r="I101" s="94" t="s">
        <v>0</v>
      </c>
      <c r="J101" s="75">
        <f>J68+J69</f>
        <v>2</v>
      </c>
      <c r="K101" s="75">
        <f>K68+K69</f>
        <v>1</v>
      </c>
      <c r="L101" s="75">
        <f>L68+L69</f>
        <v>6</v>
      </c>
      <c r="M101" s="75">
        <f>M68+M69</f>
        <v>1</v>
      </c>
      <c r="N101" s="76">
        <f>N68+N69</f>
        <v>0</v>
      </c>
      <c r="O101" s="2"/>
      <c r="Q101" s="94" t="s">
        <v>0</v>
      </c>
      <c r="R101" s="77">
        <f>$T$68+$T$69</f>
        <v>360</v>
      </c>
      <c r="S101" s="77">
        <f>$X$68+$X$69</f>
        <v>4</v>
      </c>
      <c r="T101" s="77">
        <f>$U$68+$U$69</f>
        <v>44</v>
      </c>
      <c r="U101" s="77">
        <f>$V$68+$V$69+$W$68+$W$69</f>
        <v>4</v>
      </c>
      <c r="V101" s="77">
        <f>$S$68+$S$69</f>
        <v>2</v>
      </c>
      <c r="W101" s="78">
        <f>$R$68+$R$69</f>
        <v>9</v>
      </c>
      <c r="X101" s="71"/>
    </row>
    <row r="102" spans="1:25" x14ac:dyDescent="0.25">
      <c r="A102" s="95" t="s">
        <v>1</v>
      </c>
      <c r="B102" s="61">
        <f>B70+B71</f>
        <v>7</v>
      </c>
      <c r="C102" s="61">
        <f>C70+C71</f>
        <v>1</v>
      </c>
      <c r="D102" s="61">
        <f>D70+D71</f>
        <v>5</v>
      </c>
      <c r="E102" s="61">
        <f>E70+E71</f>
        <v>1</v>
      </c>
      <c r="F102" s="62">
        <f>F70+F71</f>
        <v>1</v>
      </c>
      <c r="G102" s="2"/>
      <c r="H102" s="2"/>
      <c r="I102" s="95" t="s">
        <v>1</v>
      </c>
      <c r="J102" s="80">
        <f>J70+J71</f>
        <v>19</v>
      </c>
      <c r="K102" s="80">
        <f>K70+K71</f>
        <v>3</v>
      </c>
      <c r="L102" s="80">
        <f>L70+L71</f>
        <v>13</v>
      </c>
      <c r="M102" s="80">
        <f>M70+M71</f>
        <v>2</v>
      </c>
      <c r="N102" s="81">
        <f>N70+N71</f>
        <v>0</v>
      </c>
      <c r="O102" s="2"/>
      <c r="Q102" s="95" t="s">
        <v>1</v>
      </c>
      <c r="R102" s="82">
        <f>$T$70+$T$71</f>
        <v>513</v>
      </c>
      <c r="S102" s="82">
        <f>$X$70+$X$71</f>
        <v>5</v>
      </c>
      <c r="T102" s="82">
        <f>$U$70+$U$71</f>
        <v>47</v>
      </c>
      <c r="U102" s="82">
        <f>$V$70+$V$71+$W$70+$W$71</f>
        <v>9</v>
      </c>
      <c r="V102" s="82">
        <f>$S$70+$S$71</f>
        <v>2</v>
      </c>
      <c r="W102" s="83">
        <f>$R$70+$R$71</f>
        <v>4</v>
      </c>
      <c r="X102" s="71"/>
    </row>
    <row r="103" spans="1:25" x14ac:dyDescent="0.25">
      <c r="A103" s="95" t="s">
        <v>2</v>
      </c>
      <c r="B103" s="61">
        <f>B72+B73</f>
        <v>2</v>
      </c>
      <c r="C103" s="61">
        <f>C72+C73</f>
        <v>0</v>
      </c>
      <c r="D103" s="61">
        <f>D72+D73</f>
        <v>1</v>
      </c>
      <c r="E103" s="61">
        <f>E72+E73</f>
        <v>1</v>
      </c>
      <c r="F103" s="62">
        <f>F72+F73</f>
        <v>0</v>
      </c>
      <c r="G103" s="2"/>
      <c r="H103" s="2"/>
      <c r="I103" s="95" t="s">
        <v>2</v>
      </c>
      <c r="J103" s="80">
        <f>J72+J73</f>
        <v>1</v>
      </c>
      <c r="K103" s="80">
        <f>K72+K73</f>
        <v>1</v>
      </c>
      <c r="L103" s="80">
        <f>L72+L73</f>
        <v>7</v>
      </c>
      <c r="M103" s="80">
        <f>M72+M73</f>
        <v>2</v>
      </c>
      <c r="N103" s="81">
        <f>N72+N73</f>
        <v>0</v>
      </c>
      <c r="O103" s="2"/>
      <c r="Q103" s="95" t="s">
        <v>2</v>
      </c>
      <c r="R103" s="82">
        <f>$T$72+$T$73</f>
        <v>407</v>
      </c>
      <c r="S103" s="82">
        <f>$X$72+$X$73</f>
        <v>4</v>
      </c>
      <c r="T103" s="82">
        <f>$U$72+$U$73</f>
        <v>53</v>
      </c>
      <c r="U103" s="82">
        <f>$V$72+$V$73+$W$72+$W$73</f>
        <v>8</v>
      </c>
      <c r="V103" s="82">
        <f>$S$72+$S$73</f>
        <v>0</v>
      </c>
      <c r="W103" s="83">
        <f>$R$72+$R$73</f>
        <v>8</v>
      </c>
      <c r="X103" s="71"/>
    </row>
    <row r="104" spans="1:25" x14ac:dyDescent="0.25">
      <c r="A104" s="95" t="s">
        <v>3</v>
      </c>
      <c r="B104" s="61">
        <f>B74+B75</f>
        <v>0</v>
      </c>
      <c r="C104" s="61">
        <f>C74+C75</f>
        <v>0</v>
      </c>
      <c r="D104" s="61">
        <f>D74+D75</f>
        <v>3</v>
      </c>
      <c r="E104" s="61">
        <f>E74+E75</f>
        <v>0</v>
      </c>
      <c r="F104" s="62">
        <f>F74+F75</f>
        <v>0</v>
      </c>
      <c r="G104" s="2"/>
      <c r="H104" s="2"/>
      <c r="I104" s="95" t="s">
        <v>3</v>
      </c>
      <c r="J104" s="80">
        <f>J74+J75</f>
        <v>2</v>
      </c>
      <c r="K104" s="80">
        <f>K74+K75</f>
        <v>0</v>
      </c>
      <c r="L104" s="80">
        <f>L74+L75</f>
        <v>8</v>
      </c>
      <c r="M104" s="80">
        <f>M74+M75</f>
        <v>2</v>
      </c>
      <c r="N104" s="81">
        <f>N74+N75</f>
        <v>0</v>
      </c>
      <c r="O104" s="2"/>
      <c r="Q104" s="95" t="s">
        <v>3</v>
      </c>
      <c r="R104" s="82">
        <f>$T$74+$T$75</f>
        <v>377</v>
      </c>
      <c r="S104" s="82">
        <f>$X$74+$X$75</f>
        <v>4</v>
      </c>
      <c r="T104" s="82">
        <f>$U$74+$U$75</f>
        <v>52</v>
      </c>
      <c r="U104" s="82">
        <f>$V$74+$V$75+$W$74+$W$75</f>
        <v>12</v>
      </c>
      <c r="V104" s="82">
        <f>$S$74+$S$75</f>
        <v>4</v>
      </c>
      <c r="W104" s="83">
        <f>$R$74+$R$75</f>
        <v>10</v>
      </c>
      <c r="X104" s="71"/>
    </row>
    <row r="105" spans="1:25" x14ac:dyDescent="0.25">
      <c r="A105" s="95" t="s">
        <v>4</v>
      </c>
      <c r="B105" s="61">
        <f>B76+B77</f>
        <v>1</v>
      </c>
      <c r="C105" s="61">
        <f>C76+C77</f>
        <v>0</v>
      </c>
      <c r="D105" s="61">
        <f>D76+D77</f>
        <v>7</v>
      </c>
      <c r="E105" s="61">
        <f>E76+E77</f>
        <v>1</v>
      </c>
      <c r="F105" s="62">
        <f>F76+F77</f>
        <v>0</v>
      </c>
      <c r="G105" s="2"/>
      <c r="H105" s="2"/>
      <c r="I105" s="95" t="s">
        <v>4</v>
      </c>
      <c r="J105" s="80">
        <f>J76+J77</f>
        <v>1</v>
      </c>
      <c r="K105" s="80">
        <f>K76+K77</f>
        <v>1</v>
      </c>
      <c r="L105" s="80">
        <f>L76+L77</f>
        <v>6</v>
      </c>
      <c r="M105" s="80">
        <f>M76+M77</f>
        <v>1</v>
      </c>
      <c r="N105" s="81">
        <f>N76+N77</f>
        <v>0</v>
      </c>
      <c r="O105" s="2"/>
      <c r="Q105" s="95" t="s">
        <v>4</v>
      </c>
      <c r="R105" s="82">
        <f>$T$76+$T$77</f>
        <v>434</v>
      </c>
      <c r="S105" s="82">
        <f>$X$76+$X$77</f>
        <v>4</v>
      </c>
      <c r="T105" s="82">
        <f>$U$76+$U$77</f>
        <v>49</v>
      </c>
      <c r="U105" s="82">
        <f>$V$76+$V$77+$W$76+$W$77</f>
        <v>9</v>
      </c>
      <c r="V105" s="82">
        <f>$S$76+$S$77</f>
        <v>2</v>
      </c>
      <c r="W105" s="83">
        <f>$R$76+$R$77</f>
        <v>6</v>
      </c>
      <c r="X105" s="71"/>
    </row>
    <row r="106" spans="1:25" x14ac:dyDescent="0.25">
      <c r="A106" s="95" t="s">
        <v>5</v>
      </c>
      <c r="B106" s="61">
        <f>B78+B79</f>
        <v>0</v>
      </c>
      <c r="C106" s="61">
        <f>C78+C79</f>
        <v>3</v>
      </c>
      <c r="D106" s="61">
        <f>D78+D79</f>
        <v>5</v>
      </c>
      <c r="E106" s="61">
        <f>E78+E79</f>
        <v>3</v>
      </c>
      <c r="F106" s="62">
        <f>F78+F79</f>
        <v>0</v>
      </c>
      <c r="G106" s="2"/>
      <c r="H106" s="2"/>
      <c r="I106" s="95" t="s">
        <v>5</v>
      </c>
      <c r="J106" s="80">
        <f>J78+J79</f>
        <v>1</v>
      </c>
      <c r="K106" s="80">
        <f>K78+K79</f>
        <v>3</v>
      </c>
      <c r="L106" s="80">
        <f>L78+L79</f>
        <v>4</v>
      </c>
      <c r="M106" s="80">
        <f>M78+M79</f>
        <v>3</v>
      </c>
      <c r="N106" s="81">
        <f>N78+N79</f>
        <v>0</v>
      </c>
      <c r="O106" s="2"/>
      <c r="Q106" s="95" t="s">
        <v>5</v>
      </c>
      <c r="R106" s="82">
        <f>$T$78+$T$79</f>
        <v>446</v>
      </c>
      <c r="S106" s="82">
        <f>$X$78+$X$79</f>
        <v>4</v>
      </c>
      <c r="T106" s="82">
        <f>$U$78+$U$79</f>
        <v>55</v>
      </c>
      <c r="U106" s="82">
        <f>$V$78+$V$79+$W$78+$W$79</f>
        <v>9</v>
      </c>
      <c r="V106" s="82">
        <f>$S$78+$S$79</f>
        <v>0</v>
      </c>
      <c r="W106" s="83">
        <f>$R$78+$R$79</f>
        <v>0</v>
      </c>
      <c r="X106" s="71"/>
    </row>
    <row r="107" spans="1:25" x14ac:dyDescent="0.25">
      <c r="A107" s="95" t="s">
        <v>6</v>
      </c>
      <c r="B107" s="61">
        <f>B80+B81</f>
        <v>0</v>
      </c>
      <c r="C107" s="61">
        <f>C80+C81</f>
        <v>0</v>
      </c>
      <c r="D107" s="61">
        <f>D80+D81</f>
        <v>7</v>
      </c>
      <c r="E107" s="61">
        <f>E80+E81</f>
        <v>0</v>
      </c>
      <c r="F107" s="62">
        <f>F80+F81</f>
        <v>0</v>
      </c>
      <c r="G107" s="2"/>
      <c r="H107" s="2"/>
      <c r="I107" s="95" t="s">
        <v>6</v>
      </c>
      <c r="J107" s="80">
        <f>J80+J81</f>
        <v>0</v>
      </c>
      <c r="K107" s="80">
        <f>K80+K81</f>
        <v>0</v>
      </c>
      <c r="L107" s="80">
        <f>L80+L81</f>
        <v>6</v>
      </c>
      <c r="M107" s="80">
        <f>M80+M81</f>
        <v>2</v>
      </c>
      <c r="N107" s="81">
        <f>N80+N81</f>
        <v>0</v>
      </c>
      <c r="O107" s="2"/>
      <c r="Q107" s="95" t="s">
        <v>6</v>
      </c>
      <c r="R107" s="82">
        <f>$T$80+$T$81</f>
        <v>355</v>
      </c>
      <c r="S107" s="82">
        <f>$X$80+$X$81</f>
        <v>4</v>
      </c>
      <c r="T107" s="82">
        <f>$U$80+$U$81</f>
        <v>41</v>
      </c>
      <c r="U107" s="82">
        <f>$V$80+$V$81+$W$80+$W$81</f>
        <v>8</v>
      </c>
      <c r="V107" s="82">
        <f>$S$80+$S$81</f>
        <v>1</v>
      </c>
      <c r="W107" s="83">
        <f>$R$80+$R$81</f>
        <v>1</v>
      </c>
      <c r="X107" s="71"/>
    </row>
    <row r="108" spans="1:25" x14ac:dyDescent="0.25">
      <c r="A108" s="95" t="s">
        <v>7</v>
      </c>
      <c r="B108" s="61">
        <f>B82+B83</f>
        <v>6</v>
      </c>
      <c r="C108" s="61">
        <f>C82+C83</f>
        <v>1</v>
      </c>
      <c r="D108" s="61">
        <f>D82+D83</f>
        <v>10</v>
      </c>
      <c r="E108" s="61">
        <f>E82+E83</f>
        <v>0</v>
      </c>
      <c r="F108" s="62">
        <f>F82+F83</f>
        <v>0</v>
      </c>
      <c r="G108" s="2"/>
      <c r="H108" s="2"/>
      <c r="I108" s="95" t="s">
        <v>7</v>
      </c>
      <c r="J108" s="80">
        <f>J82+J83</f>
        <v>13</v>
      </c>
      <c r="K108" s="80">
        <f>K82+K83</f>
        <v>1</v>
      </c>
      <c r="L108" s="80">
        <f>L82+L83</f>
        <v>7</v>
      </c>
      <c r="M108" s="80">
        <f>M82+M83</f>
        <v>0</v>
      </c>
      <c r="N108" s="81">
        <f>N82+N83</f>
        <v>0</v>
      </c>
      <c r="O108" s="2"/>
      <c r="Q108" s="95" t="s">
        <v>7</v>
      </c>
      <c r="R108" s="82">
        <f>$T$82+$T$83</f>
        <v>400</v>
      </c>
      <c r="S108" s="82">
        <f>$X$82+$X$83</f>
        <v>6</v>
      </c>
      <c r="T108" s="82">
        <f>$U$82+$U$83</f>
        <v>57</v>
      </c>
      <c r="U108" s="82">
        <f>$V$82+$V$83+$W$82+$W$83</f>
        <v>5</v>
      </c>
      <c r="V108" s="82">
        <f>$S$82+$S$83</f>
        <v>3</v>
      </c>
      <c r="W108" s="83">
        <f>$R$82+$R$83</f>
        <v>5</v>
      </c>
      <c r="X108" s="71"/>
    </row>
    <row r="109" spans="1:25" x14ac:dyDescent="0.25">
      <c r="A109" s="95" t="s">
        <v>8</v>
      </c>
      <c r="B109" s="61">
        <f>B84+B85</f>
        <v>6</v>
      </c>
      <c r="C109" s="61">
        <f>C84+C85</f>
        <v>1</v>
      </c>
      <c r="D109" s="61">
        <f>D84+D85</f>
        <v>5</v>
      </c>
      <c r="E109" s="61">
        <f>E84+E85</f>
        <v>1</v>
      </c>
      <c r="F109" s="62">
        <f>F84+F85</f>
        <v>0</v>
      </c>
      <c r="G109" s="2"/>
      <c r="H109" s="2"/>
      <c r="I109" s="95" t="s">
        <v>8</v>
      </c>
      <c r="J109" s="80">
        <f>J84+J85</f>
        <v>7</v>
      </c>
      <c r="K109" s="80">
        <f>K84+K85</f>
        <v>5</v>
      </c>
      <c r="L109" s="80">
        <f>L84+L85</f>
        <v>0</v>
      </c>
      <c r="M109" s="80">
        <f>M84+M85</f>
        <v>0</v>
      </c>
      <c r="N109" s="81">
        <f>N84+N85</f>
        <v>0</v>
      </c>
      <c r="O109" s="2"/>
      <c r="Q109" s="95" t="s">
        <v>8</v>
      </c>
      <c r="R109" s="82">
        <f>$T$84+$T$85</f>
        <v>436</v>
      </c>
      <c r="S109" s="82">
        <f>$X$84+$X$85</f>
        <v>4</v>
      </c>
      <c r="T109" s="82">
        <f>$U$84+$U$85</f>
        <v>62</v>
      </c>
      <c r="U109" s="82">
        <f>$V$84+$V$85+$W$84+$W$85</f>
        <v>10</v>
      </c>
      <c r="V109" s="82">
        <f>$S$84+$S$85</f>
        <v>1</v>
      </c>
      <c r="W109" s="83">
        <f>$R$84+$R$85</f>
        <v>10</v>
      </c>
      <c r="X109" s="71"/>
    </row>
    <row r="110" spans="1:25" x14ac:dyDescent="0.25">
      <c r="A110" s="95" t="s">
        <v>9</v>
      </c>
      <c r="B110" s="61">
        <f>B86+B87</f>
        <v>0</v>
      </c>
      <c r="C110" s="61">
        <f>C86+C87</f>
        <v>2</v>
      </c>
      <c r="D110" s="61">
        <f>D86+D87</f>
        <v>2</v>
      </c>
      <c r="E110" s="61">
        <f>E86+E87</f>
        <v>0</v>
      </c>
      <c r="F110" s="62">
        <f>F86+F87</f>
        <v>0</v>
      </c>
      <c r="G110" s="2"/>
      <c r="H110" s="2"/>
      <c r="I110" s="95" t="s">
        <v>9</v>
      </c>
      <c r="J110" s="80">
        <f>J86+J87</f>
        <v>3</v>
      </c>
      <c r="K110" s="80">
        <f>K86+K87</f>
        <v>4</v>
      </c>
      <c r="L110" s="80">
        <f>L86+L87</f>
        <v>5</v>
      </c>
      <c r="M110" s="80">
        <f>M86+M87</f>
        <v>2</v>
      </c>
      <c r="N110" s="81">
        <f>N86+N87</f>
        <v>0</v>
      </c>
      <c r="O110" s="2"/>
      <c r="Q110" s="95" t="s">
        <v>9</v>
      </c>
      <c r="R110" s="82">
        <f>$T$86+$T$87</f>
        <v>427</v>
      </c>
      <c r="S110" s="82">
        <f>$X$86+$X$87</f>
        <v>2</v>
      </c>
      <c r="T110" s="82">
        <f>$U$86+$U$87</f>
        <v>70</v>
      </c>
      <c r="U110" s="82">
        <f>$V$86+$V$87+$W$86+$W$87</f>
        <v>3</v>
      </c>
      <c r="V110" s="82">
        <f>$S$86+$S$87</f>
        <v>2</v>
      </c>
      <c r="W110" s="83">
        <f>$R$86+$R$87</f>
        <v>3</v>
      </c>
      <c r="X110" s="71"/>
    </row>
    <row r="111" spans="1:25" ht="13" x14ac:dyDescent="0.3">
      <c r="A111" s="95" t="s">
        <v>10</v>
      </c>
      <c r="B111" s="61">
        <f>B88+B89</f>
        <v>0</v>
      </c>
      <c r="C111" s="61">
        <f>C88+C89</f>
        <v>2</v>
      </c>
      <c r="D111" s="61">
        <f>D88+D89</f>
        <v>4</v>
      </c>
      <c r="E111" s="61">
        <f>E88+E89</f>
        <v>0</v>
      </c>
      <c r="F111" s="62">
        <f>F88+F89</f>
        <v>0</v>
      </c>
      <c r="G111" s="2"/>
      <c r="H111" s="2"/>
      <c r="I111" s="95" t="s">
        <v>10</v>
      </c>
      <c r="J111" s="80">
        <f>J88+J89</f>
        <v>0</v>
      </c>
      <c r="K111" s="80">
        <f>K88+K89</f>
        <v>1</v>
      </c>
      <c r="L111" s="80">
        <f>L88+L89</f>
        <v>7</v>
      </c>
      <c r="M111" s="80">
        <f>M88+M89</f>
        <v>0</v>
      </c>
      <c r="N111" s="81">
        <f>N88+N89</f>
        <v>0</v>
      </c>
      <c r="O111" s="2"/>
      <c r="Q111" s="95" t="s">
        <v>10</v>
      </c>
      <c r="R111" s="82">
        <f>$T$88+$T$89</f>
        <v>540</v>
      </c>
      <c r="S111" s="82">
        <f>$X$88+$X$89</f>
        <v>4</v>
      </c>
      <c r="T111" s="82">
        <f>$U$88+$U$89</f>
        <v>51</v>
      </c>
      <c r="U111" s="82">
        <f>$V$88+$V$89+$W$88+$W$89</f>
        <v>2</v>
      </c>
      <c r="V111" s="82">
        <f>$S$88+$S$89</f>
        <v>4</v>
      </c>
      <c r="W111" s="83">
        <f>$R$88+$R$89</f>
        <v>5</v>
      </c>
      <c r="X111" s="71"/>
      <c r="Y111" s="70"/>
    </row>
    <row r="112" spans="1:25" ht="13" thickBot="1" x14ac:dyDescent="0.3">
      <c r="A112" s="96" t="s">
        <v>11</v>
      </c>
      <c r="B112" s="63">
        <f>B90+B91</f>
        <v>0</v>
      </c>
      <c r="C112" s="63">
        <f>C90+C91</f>
        <v>0</v>
      </c>
      <c r="D112" s="63">
        <f>D90+D91</f>
        <v>0</v>
      </c>
      <c r="E112" s="63">
        <f>E90+E91</f>
        <v>0</v>
      </c>
      <c r="F112" s="64">
        <f>F90+F91</f>
        <v>0</v>
      </c>
      <c r="G112" s="2"/>
      <c r="H112" s="2"/>
      <c r="I112" s="96" t="s">
        <v>11</v>
      </c>
      <c r="J112" s="85">
        <f>J90+J91</f>
        <v>0</v>
      </c>
      <c r="K112" s="85">
        <f>K90+K91</f>
        <v>0</v>
      </c>
      <c r="L112" s="85">
        <f>L90+L91</f>
        <v>0</v>
      </c>
      <c r="M112" s="85">
        <f>M90+M91</f>
        <v>0</v>
      </c>
      <c r="N112" s="86">
        <f>N90+N91</f>
        <v>0</v>
      </c>
      <c r="O112" s="2"/>
      <c r="Q112" s="96" t="s">
        <v>11</v>
      </c>
      <c r="R112" s="87">
        <f>$T$90+$T$91</f>
        <v>0</v>
      </c>
      <c r="S112" s="87">
        <f>$X$90+$X$91</f>
        <v>0</v>
      </c>
      <c r="T112" s="87">
        <f>$U$90+$U$91</f>
        <v>0</v>
      </c>
      <c r="U112" s="87">
        <f>$V$90+$V$91+$W$90+$W$91</f>
        <v>0</v>
      </c>
      <c r="V112" s="87">
        <f>$S$90+$S$91</f>
        <v>0</v>
      </c>
      <c r="W112" s="88">
        <f>$R$90+$R$91</f>
        <v>0</v>
      </c>
      <c r="X112" s="71"/>
    </row>
    <row r="113" spans="2:24" ht="13" x14ac:dyDescent="0.3">
      <c r="B113" s="67">
        <f>SUM(B101:B112)</f>
        <v>22</v>
      </c>
      <c r="C113" s="67">
        <f>SUM(C101:C112)</f>
        <v>10</v>
      </c>
      <c r="D113" s="67">
        <f>SUM(D101:D112)</f>
        <v>51</v>
      </c>
      <c r="E113" s="67">
        <f>SUM(E101:E112)</f>
        <v>7</v>
      </c>
      <c r="F113" s="67">
        <f>SUM(F101:F112)</f>
        <v>1</v>
      </c>
      <c r="G113" s="67">
        <f>SUM(B113:F113)</f>
        <v>91</v>
      </c>
      <c r="J113" s="67">
        <f>SUM(J101:J112)</f>
        <v>49</v>
      </c>
      <c r="K113" s="67">
        <f>SUM(K101:K112)</f>
        <v>20</v>
      </c>
      <c r="L113" s="67">
        <f>SUM(L101:L112)</f>
        <v>69</v>
      </c>
      <c r="M113" s="67">
        <f>SUM(M101:M112)</f>
        <v>15</v>
      </c>
      <c r="N113" s="67">
        <f>SUM(N101:N112)</f>
        <v>0</v>
      </c>
      <c r="O113" s="67">
        <f>SUM(J113:N113)</f>
        <v>153</v>
      </c>
      <c r="R113" s="67">
        <f t="shared" ref="R113:W113" si="12">SUM(R101:R112)</f>
        <v>4695</v>
      </c>
      <c r="S113" s="67">
        <f t="shared" si="12"/>
        <v>45</v>
      </c>
      <c r="T113" s="67">
        <f t="shared" si="12"/>
        <v>581</v>
      </c>
      <c r="U113" s="67">
        <f t="shared" si="12"/>
        <v>79</v>
      </c>
      <c r="V113" s="67">
        <f t="shared" si="12"/>
        <v>21</v>
      </c>
      <c r="W113" s="67">
        <f t="shared" si="12"/>
        <v>61</v>
      </c>
      <c r="X113" s="70">
        <f>SUM(R113:W113)</f>
        <v>5482</v>
      </c>
    </row>
  </sheetData>
  <sheetProtection password="CEE0" sheet="1" objects="1" scenarios="1"/>
  <protectedRanges>
    <protectedRange algorithmName="SHA-512" hashValue="6B4xM8V0lkRXKydXQn1Meu6BVaMvDlpCGjU6MmWyOQJub9bsqDazTN6/b19paaXWZYwBJULwS/c67Zayoc7y0Q==" saltValue="pCKZuKL4LFqdDvC1kpSp2Q==" spinCount="100000" sqref="J99:N99 B66:F66 J66:N66 B99:F99 A2:Z62 R66:X66" name="Range1"/>
  </protectedRange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PV Squared Calculator</vt:lpstr>
      <vt:lpstr>Traffic &amp; Pedestrian Data</vt:lpstr>
      <vt:lpstr>' PV Squared Calculator'!Criteria</vt:lpstr>
    </vt:vector>
  </TitlesOfParts>
  <Company>Nottinghamshire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</dc:creator>
  <cp:lastModifiedBy>Andrei Crudgington</cp:lastModifiedBy>
  <cp:lastPrinted>2009-11-02T16:18:02Z</cp:lastPrinted>
  <dcterms:created xsi:type="dcterms:W3CDTF">2008-08-22T10:36:34Z</dcterms:created>
  <dcterms:modified xsi:type="dcterms:W3CDTF">2018-07-11T08:50:47Z</dcterms:modified>
</cp:coreProperties>
</file>